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5" yWindow="-15" windowWidth="14505" windowHeight="12540" tabRatio="680"/>
  </bookViews>
  <sheets>
    <sheet name="COSTO DI COST." sheetId="1" r:id="rId1"/>
    <sheet name="CONTRIBUTO COSTO COST." sheetId="4" r:id="rId2"/>
  </sheets>
  <definedNames>
    <definedName name="_xlnm.Print_Area" localSheetId="1">'CONTRIBUTO COSTO COST.'!$A$3:$L$25</definedName>
    <definedName name="_xlnm.Print_Area" localSheetId="0">'COSTO DI COST.'!$A$3:$I$46</definedName>
  </definedNames>
  <calcPr calcId="144525"/>
</workbook>
</file>

<file path=xl/calcChain.xml><?xml version="1.0" encoding="utf-8"?>
<calcChain xmlns="http://schemas.openxmlformats.org/spreadsheetml/2006/main">
  <c r="C15" i="4" l="1"/>
  <c r="D15" i="4"/>
  <c r="N11" i="4" l="1"/>
  <c r="E13" i="1" l="1"/>
  <c r="F8" i="1" s="1"/>
  <c r="H8" i="1" s="1"/>
  <c r="C22" i="1"/>
  <c r="D29" i="1" s="1"/>
  <c r="D30" i="1" s="1"/>
  <c r="D39" i="1"/>
  <c r="D40" i="1" s="1"/>
  <c r="F10" i="1"/>
  <c r="H10" i="1" s="1"/>
  <c r="F11" i="1"/>
  <c r="H11" i="1" s="1"/>
  <c r="K46" i="1"/>
  <c r="K43" i="1"/>
  <c r="K42" i="1"/>
  <c r="J25" i="4"/>
  <c r="D5" i="4"/>
  <c r="D9" i="4"/>
  <c r="D13" i="4"/>
  <c r="D11" i="4"/>
  <c r="C13" i="4"/>
  <c r="C11" i="4"/>
  <c r="C9" i="4"/>
  <c r="C7" i="4"/>
  <c r="L47" i="1"/>
  <c r="L48" i="1"/>
  <c r="L49" i="1"/>
  <c r="L50" i="1"/>
  <c r="L45" i="1"/>
  <c r="K44" i="1"/>
  <c r="K45" i="1"/>
  <c r="K47" i="1"/>
  <c r="K48" i="1"/>
  <c r="K49" i="1"/>
  <c r="K50" i="1"/>
  <c r="D7" i="4"/>
  <c r="C5" i="4"/>
  <c r="C13" i="1"/>
  <c r="F9" i="1" l="1"/>
  <c r="H9" i="1" s="1"/>
  <c r="F12" i="1"/>
  <c r="H12" i="1" s="1"/>
  <c r="I13" i="1" s="1"/>
  <c r="D16" i="4"/>
  <c r="D28" i="1"/>
  <c r="D31" i="1" s="1"/>
  <c r="D23" i="1"/>
  <c r="K21" i="1" l="1"/>
  <c r="G21" i="1" s="1"/>
  <c r="K22" i="1"/>
  <c r="G22" i="1" s="1"/>
  <c r="K23" i="1"/>
  <c r="G23" i="1" s="1"/>
  <c r="K20" i="1"/>
  <c r="E5" i="4"/>
  <c r="E7" i="4"/>
  <c r="E9" i="4"/>
  <c r="E11" i="4"/>
  <c r="E13" i="4"/>
  <c r="G20" i="1" l="1"/>
  <c r="I24" i="1"/>
  <c r="I37" i="1" s="1"/>
  <c r="J37" i="1" s="1"/>
  <c r="K37" i="1" s="1"/>
  <c r="F40" i="1" s="1"/>
  <c r="G40" i="1" s="1"/>
  <c r="F44" i="1" s="1"/>
  <c r="F46" i="1" s="1"/>
  <c r="H15" i="4" s="1"/>
  <c r="K15" i="4" l="1"/>
  <c r="L15" i="4" s="1"/>
  <c r="I15" i="4"/>
  <c r="J15" i="4" s="1"/>
  <c r="H5" i="4"/>
  <c r="H11" i="4"/>
  <c r="H13" i="4"/>
  <c r="H9" i="4"/>
  <c r="H7" i="4"/>
  <c r="I13" i="4" l="1"/>
  <c r="J13" i="4" s="1"/>
  <c r="K13" i="4"/>
  <c r="L13" i="4" s="1"/>
  <c r="I7" i="4"/>
  <c r="J7" i="4" s="1"/>
  <c r="K7" i="4"/>
  <c r="L7" i="4" s="1"/>
  <c r="I11" i="4"/>
  <c r="J11" i="4" s="1"/>
  <c r="K11" i="4"/>
  <c r="L11" i="4" s="1"/>
  <c r="I9" i="4"/>
  <c r="J9" i="4" s="1"/>
  <c r="K9" i="4"/>
  <c r="L9" i="4" s="1"/>
  <c r="K5" i="4"/>
  <c r="L5" i="4" s="1"/>
  <c r="I5" i="4"/>
  <c r="J5" i="4" s="1"/>
  <c r="L16" i="4" l="1"/>
  <c r="K25" i="4" s="1"/>
  <c r="J16" i="4"/>
  <c r="H25" i="4" l="1"/>
</calcChain>
</file>

<file path=xl/comments1.xml><?xml version="1.0" encoding="utf-8"?>
<comments xmlns="http://schemas.openxmlformats.org/spreadsheetml/2006/main">
  <authors>
    <author>Giovanni Gargani</author>
    <author>f.filippini</author>
    <author>Gargani Giovanni</author>
  </authors>
  <commentList>
    <comment ref="A3" authorId="0">
      <text>
        <r>
          <rPr>
            <sz val="9"/>
            <color indexed="81"/>
            <rFont val="Tahoma"/>
            <family val="2"/>
          </rPr>
          <t xml:space="preserve">INSERIRE I DATI DELLE UNITA' IMMOBILIARI NELLE CASELLE MARCATE IN GRIGIO. SULLA BASE DEI VALORI INSERITI VENGONO CALCOLATI AUTOMATICAMENTE I VALORI IN VERDE.
IN CASO DI RISTRUTTURAZIONE INSERIRE I DATI DELLE INTERE UNITA' IMMOBILIARI OGGETTO DI INTERVENTO E NEL FOGLIO "CONTRIBUTO COSTO COST." SPECIFICARE NELL'APPOSITA CASELLA LA PERCENTUALE DEL 60% RIFERITO ALLA RISTRUTTURAZIONE.
IN CASO DI AMPLIAMENTO IL CALCOLO DEVE ESSERE FATTO DUE VOLTE CON I VALORI DELL'UNITA' IMMOBILIARE ANTE E POST INTERVENTO UTILIZZANDO IN ENTRABI I CASI LA PERCENTUALE DEL 100% RIFERITA ALLA NUOVA COSTRUZIONE (UTILIZZARE PER QUESTO DUE FILE DIVERSI). IL CONTRIBUTO DA PAGARE SARA' LA DIFFERENZA TRA I VALORI POST E ANTE INTERVENTO.
IN CASI DEL TUTTO ECCEZIONALI IN CUI SIA NECESSARIO INTERVENIRE MANUALMENTE SULFOGLIO DI CALCOLO E' POSSIBILE RIMUOVERE LA PROTEZIONE DEL FOGLIO DAL MENU' Strumenti - Protezione 
</t>
        </r>
      </text>
    </comment>
    <comment ref="C6" authorId="1">
      <text>
        <r>
          <rPr>
            <b/>
            <sz val="8"/>
            <color indexed="81"/>
            <rFont val="Tahoma"/>
            <family val="2"/>
          </rPr>
          <t>Inserire il numero di alloggi per ciascuna classe di superficie</t>
        </r>
      </text>
    </comment>
    <comment ref="D6" authorId="1">
      <text>
        <r>
          <rPr>
            <b/>
            <sz val="8"/>
            <color indexed="81"/>
            <rFont val="Tahoma"/>
            <family val="2"/>
          </rPr>
          <t>Inserire la superficie utile di tutti gli appartamenti appartenenti alla classe</t>
        </r>
      </text>
    </comment>
    <comment ref="F27" authorId="1">
      <text>
        <r>
          <rPr>
            <b/>
            <sz val="8"/>
            <color indexed="81"/>
            <rFont val="Tahoma"/>
            <family val="2"/>
          </rPr>
          <t>Tab.4 (art.7): incremento per particolari caratterist.:
1) più di un ascensore per ogni scala se questa serve meno di 6 piani sopraelevati: 10%;
2)scala di servizio non prescritta da leggi o regolam. O imposta sa necessità di prevenzione infortuni o incendi: 20%;
3) altezza libera netta di piano &gt; a 3 ml. o a quella minima prescritt ada norme regolamentari. Per ambienti con h. diverse si fa riferimento all'altezza media pondral: 30%;
4) piscina coperta o scoperta quando sia a servizio di uno o più edif. comprendenti meno di 15 U.I.: 40%;
5) alloggi di custodia a servizio di uno o più edifici comprendenti meno di 15 U.I.: 50%.</t>
        </r>
      </text>
    </comment>
    <comment ref="G29" authorId="1">
      <text>
        <r>
          <rPr>
            <sz val="9"/>
            <color indexed="81"/>
            <rFont val="Tahoma"/>
            <family val="2"/>
          </rPr>
          <t>APPORRE UNA X NELLA CASELLA CHE INTERESSA IN BASE AL NUMERO DELLE SEGUENTI CARATTERISTICHE PARTICOLARI PRESENTI NELL'IMMOBILE.
- più di un ascensore per ogni scala se questa serve meno di sei piani sopraelevati;
- scala di servizio non prescritta da leggi o regolamenti o imposta da necessità di prevenzione di infortuni o di incendi;
- altezza libera netta di piano superiore a m 2,70 . Per ambienti con altezze diverse si fa riferimento all'altezza media ponderale;
- piscina coperta o scoperta quando sia a servizio di uno o più edifici comprendenti meno di 15 unità immobiliari:
- alloggi di custodia a servizio di uno o più edifici comprendenti meno di 15 unità immobiliari.</t>
        </r>
      </text>
    </comment>
    <comment ref="F40" authorId="2">
      <text>
        <r>
          <rPr>
            <b/>
            <sz val="8"/>
            <color indexed="81"/>
            <rFont val="Tahoma"/>
            <family val="2"/>
          </rPr>
          <t>Art. 8: classi edifici:</t>
        </r>
        <r>
          <rPr>
            <sz val="8"/>
            <color indexed="81"/>
            <rFont val="Tahoma"/>
            <family val="2"/>
          </rPr>
          <t xml:space="preserve">
- Cl. I: % di incr. </t>
        </r>
        <r>
          <rPr>
            <sz val="8"/>
            <color indexed="10"/>
            <rFont val="Tahoma"/>
            <family val="2"/>
          </rPr>
          <t>fino a 5 incl.</t>
        </r>
        <r>
          <rPr>
            <sz val="8"/>
            <color indexed="81"/>
            <rFont val="Tahoma"/>
            <family val="2"/>
          </rPr>
          <t xml:space="preserve">: maggioraz.= 0
- Cl. II: % di incr. </t>
        </r>
        <r>
          <rPr>
            <sz val="8"/>
            <color indexed="10"/>
            <rFont val="Tahoma"/>
            <family val="2"/>
          </rPr>
          <t>da 5 a 10 incl</t>
        </r>
        <r>
          <rPr>
            <sz val="8"/>
            <color indexed="81"/>
            <rFont val="Tahoma"/>
            <family val="2"/>
          </rPr>
          <t xml:space="preserve">.: maggioraz.= 5
- Cl. III: % di incr. </t>
        </r>
        <r>
          <rPr>
            <sz val="8"/>
            <color indexed="10"/>
            <rFont val="Tahoma"/>
            <family val="2"/>
          </rPr>
          <t>Da 10 a 15 incl</t>
        </r>
        <r>
          <rPr>
            <sz val="8"/>
            <color indexed="81"/>
            <rFont val="Tahoma"/>
            <family val="2"/>
          </rPr>
          <t xml:space="preserve">.: maggioraz.= 10
- Cl. IV: % di incr. </t>
        </r>
        <r>
          <rPr>
            <sz val="8"/>
            <color indexed="10"/>
            <rFont val="Tahoma"/>
            <family val="2"/>
          </rPr>
          <t>Da 15 a 20 incl</t>
        </r>
        <r>
          <rPr>
            <sz val="8"/>
            <color indexed="81"/>
            <rFont val="Tahoma"/>
            <family val="2"/>
          </rPr>
          <t xml:space="preserve">.: maggioraz.= 15
- Cl. V: % di incr. </t>
        </r>
        <r>
          <rPr>
            <sz val="8"/>
            <color indexed="10"/>
            <rFont val="Tahoma"/>
            <family val="2"/>
          </rPr>
          <t>Da 20 a 25 incl</t>
        </r>
        <r>
          <rPr>
            <sz val="8"/>
            <color indexed="81"/>
            <rFont val="Tahoma"/>
            <family val="2"/>
          </rPr>
          <t xml:space="preserve">.: maggioraz.= 20
- Cl. VI: % di incr. </t>
        </r>
        <r>
          <rPr>
            <sz val="8"/>
            <color indexed="10"/>
            <rFont val="Tahoma"/>
            <family val="2"/>
          </rPr>
          <t>Da 25 a 30 incl</t>
        </r>
        <r>
          <rPr>
            <sz val="8"/>
            <color indexed="81"/>
            <rFont val="Tahoma"/>
            <family val="2"/>
          </rPr>
          <t xml:space="preserve">.: maggioraz.= 25
- Cl. VII: % di incr. </t>
        </r>
        <r>
          <rPr>
            <sz val="8"/>
            <color indexed="10"/>
            <rFont val="Tahoma"/>
            <family val="2"/>
          </rPr>
          <t>Da 30 a 35 incl</t>
        </r>
        <r>
          <rPr>
            <sz val="8"/>
            <color indexed="81"/>
            <rFont val="Tahoma"/>
            <family val="2"/>
          </rPr>
          <t xml:space="preserve">.: maggioraz.= 30
- Cl. VIII: % di incr. </t>
        </r>
        <r>
          <rPr>
            <sz val="8"/>
            <color indexed="10"/>
            <rFont val="Tahoma"/>
            <family val="2"/>
          </rPr>
          <t>Da 35 a 40 incl.</t>
        </r>
        <r>
          <rPr>
            <sz val="8"/>
            <color indexed="81"/>
            <rFont val="Tahoma"/>
            <family val="2"/>
          </rPr>
          <t xml:space="preserve">: maggioraz.= 35
- Cl. IX: % di incr. </t>
        </r>
        <r>
          <rPr>
            <sz val="8"/>
            <color indexed="10"/>
            <rFont val="Tahoma"/>
            <family val="2"/>
          </rPr>
          <t>Da 40 a 45 incl</t>
        </r>
        <r>
          <rPr>
            <sz val="8"/>
            <color indexed="81"/>
            <rFont val="Tahoma"/>
            <family val="2"/>
          </rPr>
          <t xml:space="preserve">.: maggioraz.= 40
- Cl. X: % di incr. </t>
        </r>
        <r>
          <rPr>
            <sz val="8"/>
            <color indexed="10"/>
            <rFont val="Tahoma"/>
            <family val="2"/>
          </rPr>
          <t>Da 45 a 50 incl.</t>
        </r>
        <r>
          <rPr>
            <sz val="8"/>
            <color indexed="81"/>
            <rFont val="Tahoma"/>
            <family val="2"/>
          </rPr>
          <t xml:space="preserve">: maggioraz.= 45
- Cl. XI: % di incr. </t>
        </r>
        <r>
          <rPr>
            <sz val="8"/>
            <color indexed="10"/>
            <rFont val="Tahoma"/>
            <family val="2"/>
          </rPr>
          <t>oltre 50 incl.</t>
        </r>
        <r>
          <rPr>
            <sz val="8"/>
            <color indexed="81"/>
            <rFont val="Tahoma"/>
            <family val="2"/>
          </rPr>
          <t>: maggioraz.= 50</t>
        </r>
      </text>
    </comment>
  </commentList>
</comments>
</file>

<file path=xl/comments2.xml><?xml version="1.0" encoding="utf-8"?>
<comments xmlns="http://schemas.openxmlformats.org/spreadsheetml/2006/main">
  <authors>
    <author>f.filippini</author>
  </authors>
  <commentList>
    <comment ref="K24" authorId="0">
      <text>
        <r>
          <rPr>
            <b/>
            <sz val="8"/>
            <color indexed="81"/>
            <rFont val="Tahoma"/>
            <family val="2"/>
          </rPr>
          <t>SCRIVERE 100 SE SI TRATTA DI NUOVA COSTRUZIONE
SCRIVERE 60 30 90 SE SI TRATTA DI RISTRUTTURAZIONE EDILIZIA</t>
        </r>
      </text>
    </comment>
  </commentList>
</comments>
</file>

<file path=xl/sharedStrings.xml><?xml version="1.0" encoding="utf-8"?>
<sst xmlns="http://schemas.openxmlformats.org/spreadsheetml/2006/main" count="135" uniqueCount="123">
  <si>
    <t>Tabella 1. - Incremento per superficie utile abitabile (art. 5)</t>
  </si>
  <si>
    <t>Classi di superficie utile (mq)</t>
  </si>
  <si>
    <t>Alloggi (n.)</t>
  </si>
  <si>
    <t>Superficie utile abitabile (mq)</t>
  </si>
  <si>
    <t>Rapporto rispetto al totale Su</t>
  </si>
  <si>
    <t>% Incremento (art. 5)</t>
  </si>
  <si>
    <t>Incremento per classi di superficie</t>
  </si>
  <si>
    <t>(1)</t>
  </si>
  <si>
    <t>(2)</t>
  </si>
  <si>
    <t>(3)</t>
  </si>
  <si>
    <t>(4)=(3):Su</t>
  </si>
  <si>
    <t>(5)</t>
  </si>
  <si>
    <t>(6)=(4)x(5)</t>
  </si>
  <si>
    <t>Tabella 2. - Superfici per servizi e accessori relativi alla parte residenziale (art.2)</t>
  </si>
  <si>
    <t>DESTINAZIONI</t>
  </si>
  <si>
    <t>Superficie netta di servizi e accessori (mq)</t>
  </si>
  <si>
    <t>(8)</t>
  </si>
  <si>
    <t>(7)</t>
  </si>
  <si>
    <t>a</t>
  </si>
  <si>
    <t>b</t>
  </si>
  <si>
    <t>c</t>
  </si>
  <si>
    <t>d</t>
  </si>
  <si>
    <t>Cantinole, soffitte, locali motore ascensore, cabine idriche, lavatoi comunali, centrali termiche, ed altri locali a stretto servizio delle residenze</t>
  </si>
  <si>
    <t xml:space="preserve">  Autorimesse:      singole  collettive</t>
  </si>
  <si>
    <t>logge e balconi</t>
  </si>
  <si>
    <t>Androni d'ingresso e porticati liberi</t>
  </si>
  <si>
    <t>Snr</t>
  </si>
  <si>
    <t>Tabella 3. - Incremento per servizi e accessori relativi alla parte residenziale (art.6)</t>
  </si>
  <si>
    <t>Intervalli di variabilità del rapporto percentuale</t>
  </si>
  <si>
    <t>Ipotesi che ricorre</t>
  </si>
  <si>
    <t>% incremento</t>
  </si>
  <si>
    <t>(9)</t>
  </si>
  <si>
    <t>(10)</t>
  </si>
  <si>
    <t>(11)</t>
  </si>
  <si>
    <t>SUPERFICI RESIDENZIALI E RELATIVI SERVIZI E ACCESSORI</t>
  </si>
  <si>
    <t>Sigla</t>
  </si>
  <si>
    <t>Denominazione</t>
  </si>
  <si>
    <t>Superficie (mq)</t>
  </si>
  <si>
    <t>Su (art.3)</t>
  </si>
  <si>
    <t>Superficie utile abitabile</t>
  </si>
  <si>
    <t>Snr (art.2)</t>
  </si>
  <si>
    <t>Superficie netta non residenziale</t>
  </si>
  <si>
    <t>60% Snr</t>
  </si>
  <si>
    <t>Superficie ragguagliata</t>
  </si>
  <si>
    <t>4 = 1+3</t>
  </si>
  <si>
    <t>Sc (art.2)</t>
  </si>
  <si>
    <t>SUPERFICI PER ATTIVITA' TURISTICHE E COMMERCIALI E DIREZIONALI E RELATIVI ACCESSORI</t>
  </si>
  <si>
    <t>Sa (art.2)</t>
  </si>
  <si>
    <t>Sn (art.9)</t>
  </si>
  <si>
    <t>Superficie accessori</t>
  </si>
  <si>
    <t>60% Sa</t>
  </si>
  <si>
    <t>St (art.9)</t>
  </si>
  <si>
    <t>Superficie totale non residenziale</t>
  </si>
  <si>
    <t>Tabella 4. - Incremento per particolari caratteristiche (art.7)</t>
  </si>
  <si>
    <t>numero di caratteristiche</t>
  </si>
  <si>
    <t>(12)</t>
  </si>
  <si>
    <t>(13)</t>
  </si>
  <si>
    <t>Classe edificio</t>
  </si>
  <si>
    <t>(15)</t>
  </si>
  <si>
    <t>(16)</t>
  </si>
  <si>
    <t>% maggiorazione (M)</t>
  </si>
  <si>
    <t>(i2) =</t>
  </si>
  <si>
    <t>somma (i1)=</t>
  </si>
  <si>
    <t>(i3) =</t>
  </si>
  <si>
    <t>A - Costo medio a mq. dell'edilizia agevolata</t>
  </si>
  <si>
    <t>C - Costo a mq. di costruzione maggiorato</t>
  </si>
  <si>
    <r>
      <t>Totale incrementi</t>
    </r>
    <r>
      <rPr>
        <sz val="9"/>
        <rFont val="Arial"/>
        <family val="2"/>
      </rPr>
      <t xml:space="preserve"> i=i1+i2+i3</t>
    </r>
  </si>
  <si>
    <t>(tot. n. alloggi)</t>
  </si>
  <si>
    <t>Su =</t>
  </si>
  <si>
    <t>D - Costo di costruzione dell'edificio:             (Sc + St) x C</t>
  </si>
  <si>
    <r>
      <t xml:space="preserve">PROSPETTO PER LA DETERMINAZIONE DEL COSTO DI COSTRUZIONE                                                   </t>
    </r>
    <r>
      <rPr>
        <sz val="12"/>
        <rFont val="Arial"/>
        <family val="2"/>
      </rPr>
      <t>(Legge 28 gennaio 1977 n.10)</t>
    </r>
  </si>
  <si>
    <t>Classi per superfici dei quartieri</t>
  </si>
  <si>
    <t>Alloggi n.</t>
  </si>
  <si>
    <t>S.u.</t>
  </si>
  <si>
    <t>Rapporto sul totale</t>
  </si>
  <si>
    <t>Costo di costruzione</t>
  </si>
  <si>
    <t>SNR =&lt; 45 MQ</t>
  </si>
  <si>
    <t>A)</t>
  </si>
  <si>
    <t>SU =&lt; 95 MQ</t>
  </si>
  <si>
    <t>B)</t>
  </si>
  <si>
    <t>SU &gt; 95 MQ &lt; 110 MQ</t>
  </si>
  <si>
    <t>SNR =&lt; 40 MQ</t>
  </si>
  <si>
    <t>C)</t>
  </si>
  <si>
    <t>D)</t>
  </si>
  <si>
    <t>E)</t>
  </si>
  <si>
    <t>SU &gt; 110 MQ &lt; 130 MQ</t>
  </si>
  <si>
    <t>SNR =&lt; 50 MQ</t>
  </si>
  <si>
    <t>SU &gt; 130 MQ &lt; 160 MQ</t>
  </si>
  <si>
    <t>SNR =&lt; 55 MQ</t>
  </si>
  <si>
    <t>SU &gt; 160 MQ</t>
  </si>
  <si>
    <t>SNR =&lt; 60 MQ</t>
  </si>
  <si>
    <t>F)</t>
  </si>
  <si>
    <t>Abitazioni di lusso (D.M. 2/8/1969)</t>
  </si>
  <si>
    <t>Tot.</t>
  </si>
  <si>
    <t>Interventi di nuova costruzione</t>
  </si>
  <si>
    <t>Percentuali da applicare in base al tipo di intervento</t>
  </si>
  <si>
    <t>Determinazione importo da pagare per il tipo di intervento</t>
  </si>
  <si>
    <t>Determinazione del contributo per classi di quartieri *</t>
  </si>
  <si>
    <t>&lt;= 95</t>
  </si>
  <si>
    <t>&gt; 95 &lt;= 110</t>
  </si>
  <si>
    <t>&gt; 110 &lt;= 130</t>
  </si>
  <si>
    <t>&gt; 130 &lt;= 160</t>
  </si>
  <si>
    <t>&gt; 160</t>
  </si>
  <si>
    <t>&lt;= 50%</t>
  </si>
  <si>
    <t>&gt; 50 % &lt;= 75 %</t>
  </si>
  <si>
    <t>&gt; 75 % &lt;= 100 %</t>
  </si>
  <si>
    <t>&gt; 100 %</t>
  </si>
  <si>
    <t xml:space="preserve"> </t>
  </si>
  <si>
    <t>Interventi di ristrutturazione edilizia</t>
  </si>
  <si>
    <t>Classe</t>
  </si>
  <si>
    <t>Maggiorazione</t>
  </si>
  <si>
    <t>Incremento</t>
  </si>
  <si>
    <t>% Nuova costruzione</t>
  </si>
  <si>
    <t>% Ristrutturzione</t>
  </si>
  <si>
    <t>Contributo in rap. al totale nuova costruzione</t>
  </si>
  <si>
    <t>Contributo per classi di quartieri nuova costruzione</t>
  </si>
  <si>
    <t>Contributo in rap. al totale ristrutturazione</t>
  </si>
  <si>
    <t>Contributo per classi di quartieri ristrutturazione</t>
  </si>
  <si>
    <t>Percentuale da applicare in base al tipo di intervento (100% nuova cost. 60% ristrutt.)</t>
  </si>
  <si>
    <t>Importo dovuto per il tipo di intervento calcolato sul contributo totale ovvero:</t>
  </si>
  <si>
    <t xml:space="preserve">X </t>
  </si>
  <si>
    <t>MODIFICARE SOLO LE CASELLE GRIGIE!!!</t>
  </si>
  <si>
    <t>MODIFICARE SOLO LA CASELLA GRIGIA!!!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</si>
</sst>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5" formatCode="_-* #,##0.00_-;\-* #,##0.00_-;_-* &quot;-&quot;??_-;_-@_-"/>
    <numFmt numFmtId="166" formatCode="&quot;L/mq&quot;* #,##0"/>
    <numFmt numFmtId="167" formatCode="&quot;L.&quot;* #,##0"/>
    <numFmt numFmtId="168" formatCode="\ #,##0.00"/>
    <numFmt numFmtId="169" formatCode="&quot;€&quot;* #,##0.00"/>
    <numFmt numFmtId="170" formatCode="&quot;€/mq&quot;* #,##0.00"/>
    <numFmt numFmtId="172" formatCode="[$€-2]\ #,##0.00"/>
    <numFmt numFmtId="173" formatCode="&quot;€&quot;\ #,##0.00;[Red]&quot;€&quot;\ #,##0.00"/>
    <numFmt numFmtId="174" formatCode="&quot;€&quot;\ #,##0.00"/>
    <numFmt numFmtId="175" formatCode="_-[$€]\ * #,##0.00_-;\-[$€]\ * #,##0.00_-;_-[$€]\ * &quot;-&quot;??_-;_-@_-"/>
  </numFmts>
  <fonts count="33" x14ac:knownFonts="1">
    <font>
      <sz val="10"/>
      <name val="Arial"/>
    </font>
    <font>
      <sz val="10"/>
      <name val="Arial"/>
      <family val="2"/>
    </font>
    <font>
      <sz val="11"/>
      <name val="Arial"/>
      <family val="2"/>
    </font>
    <font>
      <i/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i/>
      <sz val="9"/>
      <name val="Arial"/>
      <family val="2"/>
    </font>
    <font>
      <sz val="7"/>
      <name val="Arial"/>
      <family val="2"/>
    </font>
    <font>
      <sz val="11"/>
      <color indexed="10"/>
      <name val="Arial"/>
      <family val="2"/>
    </font>
    <font>
      <sz val="10"/>
      <color indexed="10"/>
      <name val="Arial"/>
      <family val="2"/>
    </font>
    <font>
      <b/>
      <sz val="11"/>
      <color indexed="17"/>
      <name val="Arial"/>
      <family val="2"/>
    </font>
    <font>
      <b/>
      <sz val="12"/>
      <color indexed="17"/>
      <name val="Arial"/>
      <family val="2"/>
    </font>
    <font>
      <b/>
      <sz val="12"/>
      <color indexed="10"/>
      <name val="Arial"/>
      <family val="2"/>
    </font>
    <font>
      <b/>
      <sz val="14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color indexed="10"/>
      <name val="Tahoma"/>
      <family val="2"/>
    </font>
    <font>
      <sz val="10"/>
      <color indexed="17"/>
      <name val="Arial"/>
      <family val="2"/>
    </font>
    <font>
      <sz val="8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9"/>
      <name val="Arial"/>
      <family val="2"/>
    </font>
    <font>
      <sz val="16"/>
      <name val="Arial"/>
      <family val="2"/>
    </font>
    <font>
      <sz val="16"/>
      <name val="Arial"/>
      <family val="2"/>
    </font>
    <font>
      <sz val="11"/>
      <color indexed="9"/>
      <name val="Arial"/>
      <family val="2"/>
    </font>
    <font>
      <sz val="10"/>
      <color indexed="9"/>
      <name val="Arial"/>
      <family val="2"/>
    </font>
    <font>
      <sz val="12"/>
      <color indexed="9"/>
      <name val="Arial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175" fontId="1" fillId="0" borderId="0" applyFont="0" applyFill="0" applyBorder="0" applyAlignment="0" applyProtection="0"/>
  </cellStyleXfs>
  <cellXfs count="160">
    <xf numFmtId="0" fontId="0" fillId="0" borderId="0" xfId="0"/>
    <xf numFmtId="0" fontId="2" fillId="0" borderId="0" xfId="0" applyFont="1"/>
    <xf numFmtId="0" fontId="4" fillId="0" borderId="1" xfId="0" applyFont="1" applyBorder="1"/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 vertical="center"/>
    </xf>
    <xf numFmtId="0" fontId="3" fillId="0" borderId="1" xfId="0" quotePrefix="1" applyFont="1" applyBorder="1" applyAlignment="1">
      <alignment horizontal="center" vertical="center"/>
    </xf>
    <xf numFmtId="0" fontId="3" fillId="0" borderId="0" xfId="0" quotePrefix="1" applyFont="1" applyBorder="1" applyAlignment="1">
      <alignment horizontal="center"/>
    </xf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/>
    <xf numFmtId="0" fontId="6" fillId="0" borderId="0" xfId="0" applyFont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0" xfId="0" applyFont="1" applyBorder="1" applyAlignment="1">
      <alignment horizontal="left"/>
    </xf>
    <xf numFmtId="0" fontId="7" fillId="0" borderId="0" xfId="0" applyFont="1"/>
    <xf numFmtId="167" fontId="6" fillId="0" borderId="0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/>
    <xf numFmtId="0" fontId="10" fillId="0" borderId="1" xfId="0" applyFont="1" applyBorder="1"/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1" fillId="0" borderId="2" xfId="0" quotePrefix="1" applyFont="1" applyBorder="1" applyAlignment="1">
      <alignment horizontal="center"/>
    </xf>
    <xf numFmtId="0" fontId="11" fillId="0" borderId="1" xfId="0" quotePrefix="1" applyFont="1" applyBorder="1" applyAlignment="1">
      <alignment horizontal="center"/>
    </xf>
    <xf numFmtId="0" fontId="11" fillId="0" borderId="0" xfId="0" applyFont="1"/>
    <xf numFmtId="0" fontId="3" fillId="0" borderId="3" xfId="0" applyFont="1" applyBorder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0" fontId="10" fillId="0" borderId="0" xfId="0" applyFont="1" applyAlignment="1">
      <alignment horizontal="center" wrapText="1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/>
    <xf numFmtId="0" fontId="5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wrapText="1"/>
    </xf>
    <xf numFmtId="0" fontId="10" fillId="0" borderId="1" xfId="0" applyFont="1" applyBorder="1" applyAlignment="1">
      <alignment vertical="top" wrapText="1"/>
    </xf>
    <xf numFmtId="0" fontId="10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right" vertical="center"/>
    </xf>
    <xf numFmtId="2" fontId="15" fillId="0" borderId="1" xfId="0" applyNumberFormat="1" applyFont="1" applyBorder="1" applyAlignment="1">
      <alignment horizontal="center" vertical="center"/>
    </xf>
    <xf numFmtId="2" fontId="16" fillId="0" borderId="4" xfId="0" applyNumberFormat="1" applyFont="1" applyBorder="1" applyAlignment="1">
      <alignment horizontal="center" vertical="center"/>
    </xf>
    <xf numFmtId="166" fontId="17" fillId="0" borderId="0" xfId="0" applyNumberFormat="1" applyFont="1" applyBorder="1" applyAlignment="1">
      <alignment horizontal="center"/>
    </xf>
    <xf numFmtId="0" fontId="7" fillId="0" borderId="5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2" fontId="16" fillId="0" borderId="0" xfId="0" applyNumberFormat="1" applyFont="1" applyBorder="1" applyAlignment="1">
      <alignment horizontal="center" vertical="center"/>
    </xf>
    <xf numFmtId="0" fontId="10" fillId="0" borderId="0" xfId="0" applyFont="1" applyFill="1" applyAlignment="1">
      <alignment horizontal="center" wrapText="1"/>
    </xf>
    <xf numFmtId="168" fontId="22" fillId="0" borderId="1" xfId="0" applyNumberFormat="1" applyFont="1" applyBorder="1" applyAlignment="1">
      <alignment horizontal="center" vertical="center" wrapText="1"/>
    </xf>
    <xf numFmtId="170" fontId="17" fillId="0" borderId="0" xfId="0" applyNumberFormat="1" applyFont="1" applyBorder="1" applyAlignment="1">
      <alignment horizontal="center"/>
    </xf>
    <xf numFmtId="0" fontId="24" fillId="0" borderId="1" xfId="0" applyFont="1" applyBorder="1" applyAlignment="1">
      <alignment horizontal="center" vertical="center" wrapText="1"/>
    </xf>
    <xf numFmtId="0" fontId="24" fillId="0" borderId="0" xfId="0" applyFont="1"/>
    <xf numFmtId="9" fontId="24" fillId="0" borderId="1" xfId="0" applyNumberFormat="1" applyFont="1" applyBorder="1" applyAlignment="1">
      <alignment horizontal="center" vertical="center"/>
    </xf>
    <xf numFmtId="0" fontId="24" fillId="0" borderId="0" xfId="0" applyFont="1" applyBorder="1"/>
    <xf numFmtId="0" fontId="24" fillId="0" borderId="6" xfId="0" applyFont="1" applyBorder="1" applyAlignment="1">
      <alignment horizontal="center" vertical="center" wrapText="1"/>
    </xf>
    <xf numFmtId="0" fontId="24" fillId="0" borderId="1" xfId="0" applyFont="1" applyBorder="1"/>
    <xf numFmtId="0" fontId="24" fillId="0" borderId="7" xfId="0" applyFont="1" applyBorder="1"/>
    <xf numFmtId="9" fontId="2" fillId="0" borderId="6" xfId="0" applyNumberFormat="1" applyFont="1" applyBorder="1"/>
    <xf numFmtId="0" fontId="24" fillId="0" borderId="8" xfId="0" applyFont="1" applyBorder="1"/>
    <xf numFmtId="9" fontId="2" fillId="0" borderId="9" xfId="0" applyNumberFormat="1" applyFont="1" applyBorder="1"/>
    <xf numFmtId="0" fontId="24" fillId="0" borderId="10" xfId="0" applyFont="1" applyBorder="1"/>
    <xf numFmtId="0" fontId="24" fillId="0" borderId="10" xfId="0" applyFont="1" applyBorder="1" applyAlignment="1">
      <alignment horizontal="center"/>
    </xf>
    <xf numFmtId="172" fontId="24" fillId="0" borderId="1" xfId="0" applyNumberFormat="1" applyFont="1" applyBorder="1" applyAlignment="1">
      <alignment horizontal="center" vertical="center"/>
    </xf>
    <xf numFmtId="172" fontId="24" fillId="0" borderId="6" xfId="0" applyNumberFormat="1" applyFont="1" applyBorder="1" applyAlignment="1">
      <alignment horizontal="center" vertical="center"/>
    </xf>
    <xf numFmtId="2" fontId="24" fillId="0" borderId="1" xfId="0" applyNumberFormat="1" applyFont="1" applyBorder="1" applyAlignment="1">
      <alignment horizontal="center" vertical="center"/>
    </xf>
    <xf numFmtId="169" fontId="2" fillId="0" borderId="0" xfId="0" applyNumberFormat="1" applyFont="1"/>
    <xf numFmtId="169" fontId="16" fillId="0" borderId="0" xfId="0" applyNumberFormat="1" applyFont="1" applyBorder="1" applyAlignment="1">
      <alignment horizontal="center"/>
    </xf>
    <xf numFmtId="2" fontId="15" fillId="0" borderId="11" xfId="0" applyNumberFormat="1" applyFont="1" applyBorder="1"/>
    <xf numFmtId="2" fontId="15" fillId="0" borderId="1" xfId="0" applyNumberFormat="1" applyFont="1" applyBorder="1" applyAlignment="1">
      <alignment horizontal="center"/>
    </xf>
    <xf numFmtId="2" fontId="15" fillId="0" borderId="1" xfId="0" applyNumberFormat="1" applyFont="1" applyBorder="1" applyAlignment="1">
      <alignment horizontal="center" vertical="center" wrapText="1"/>
    </xf>
    <xf numFmtId="170" fontId="8" fillId="0" borderId="0" xfId="0" applyNumberFormat="1" applyFont="1" applyBorder="1" applyAlignment="1">
      <alignment horizontal="center"/>
    </xf>
    <xf numFmtId="169" fontId="8" fillId="0" borderId="12" xfId="0" applyNumberFormat="1" applyFont="1" applyBorder="1" applyAlignment="1">
      <alignment horizontal="center"/>
    </xf>
    <xf numFmtId="0" fontId="8" fillId="0" borderId="13" xfId="0" applyFont="1" applyBorder="1" applyAlignment="1"/>
    <xf numFmtId="0" fontId="0" fillId="0" borderId="14" xfId="0" applyBorder="1" applyAlignment="1"/>
    <xf numFmtId="1" fontId="24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29" fillId="0" borderId="0" xfId="0" applyFont="1" applyFill="1"/>
    <xf numFmtId="0" fontId="3" fillId="0" borderId="11" xfId="0" applyFont="1" applyFill="1" applyBorder="1" applyAlignment="1">
      <alignment horizontal="center" vertical="center" wrapText="1"/>
    </xf>
    <xf numFmtId="0" fontId="11" fillId="0" borderId="11" xfId="0" quotePrefix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11" fillId="0" borderId="1" xfId="0" quotePrefix="1" applyFont="1" applyFill="1" applyBorder="1" applyAlignment="1">
      <alignment horizontal="center"/>
    </xf>
    <xf numFmtId="168" fontId="10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165" fontId="2" fillId="0" borderId="1" xfId="0" applyNumberFormat="1" applyFont="1" applyFill="1" applyBorder="1" applyAlignment="1">
      <alignment horizontal="center"/>
    </xf>
    <xf numFmtId="0" fontId="15" fillId="0" borderId="1" xfId="0" applyFont="1" applyBorder="1" applyAlignment="1">
      <alignment horizontal="center"/>
    </xf>
    <xf numFmtId="168" fontId="15" fillId="0" borderId="0" xfId="0" applyNumberFormat="1" applyFont="1" applyAlignment="1">
      <alignment horizontal="left"/>
    </xf>
    <xf numFmtId="0" fontId="30" fillId="0" borderId="0" xfId="0" applyFont="1" applyBorder="1"/>
    <xf numFmtId="2" fontId="30" fillId="0" borderId="0" xfId="0" applyNumberFormat="1" applyFont="1" applyBorder="1"/>
    <xf numFmtId="0" fontId="30" fillId="0" borderId="0" xfId="0" applyFont="1" applyFill="1" applyBorder="1"/>
    <xf numFmtId="0" fontId="31" fillId="0" borderId="0" xfId="0" applyFont="1" applyFill="1" applyBorder="1" applyAlignment="1"/>
    <xf numFmtId="0" fontId="31" fillId="0" borderId="0" xfId="0" applyFont="1" applyFill="1" applyBorder="1" applyAlignment="1">
      <alignment horizontal="center"/>
    </xf>
    <xf numFmtId="0" fontId="29" fillId="0" borderId="0" xfId="0" applyFont="1" applyFill="1" applyBorder="1" applyAlignment="1"/>
    <xf numFmtId="0" fontId="29" fillId="0" borderId="0" xfId="0" applyFont="1" applyFill="1" applyBorder="1"/>
    <xf numFmtId="170" fontId="16" fillId="0" borderId="0" xfId="0" applyNumberFormat="1" applyFont="1" applyBorder="1" applyAlignment="1">
      <alignment horizontal="center"/>
    </xf>
    <xf numFmtId="0" fontId="24" fillId="0" borderId="1" xfId="0" applyFont="1" applyBorder="1" applyAlignment="1">
      <alignment horizontal="right"/>
    </xf>
    <xf numFmtId="0" fontId="24" fillId="0" borderId="1" xfId="0" applyFont="1" applyFill="1" applyBorder="1" applyAlignment="1">
      <alignment horizontal="right" wrapText="1"/>
    </xf>
    <xf numFmtId="0" fontId="24" fillId="0" borderId="1" xfId="0" applyFont="1" applyBorder="1" applyAlignment="1">
      <alignment horizontal="right" vertical="center"/>
    </xf>
    <xf numFmtId="0" fontId="24" fillId="0" borderId="7" xfId="0" applyFont="1" applyBorder="1" applyAlignment="1">
      <alignment vertical="top"/>
    </xf>
    <xf numFmtId="172" fontId="7" fillId="0" borderId="1" xfId="0" applyNumberFormat="1" applyFont="1" applyBorder="1" applyAlignment="1">
      <alignment vertical="center"/>
    </xf>
    <xf numFmtId="172" fontId="7" fillId="0" borderId="6" xfId="0" applyNumberFormat="1" applyFont="1" applyBorder="1"/>
    <xf numFmtId="173" fontId="8" fillId="0" borderId="9" xfId="0" applyNumberFormat="1" applyFont="1" applyBorder="1" applyAlignment="1">
      <alignment vertical="center"/>
    </xf>
    <xf numFmtId="0" fontId="24" fillId="0" borderId="15" xfId="0" applyFont="1" applyBorder="1"/>
    <xf numFmtId="174" fontId="24" fillId="0" borderId="10" xfId="0" applyNumberFormat="1" applyFont="1" applyBorder="1"/>
    <xf numFmtId="9" fontId="24" fillId="0" borderId="10" xfId="0" applyNumberFormat="1" applyFont="1" applyBorder="1" applyAlignment="1">
      <alignment horizontal="center"/>
    </xf>
    <xf numFmtId="0" fontId="16" fillId="0" borderId="1" xfId="0" applyFont="1" applyBorder="1" applyAlignment="1">
      <alignment horizontal="center" vertical="center"/>
    </xf>
    <xf numFmtId="0" fontId="13" fillId="2" borderId="2" xfId="0" applyFont="1" applyFill="1" applyBorder="1" applyAlignment="1" applyProtection="1">
      <alignment horizontal="center"/>
      <protection locked="0"/>
    </xf>
    <xf numFmtId="2" fontId="14" fillId="2" borderId="1" xfId="0" applyNumberFormat="1" applyFont="1" applyFill="1" applyBorder="1" applyAlignment="1" applyProtection="1">
      <alignment horizontal="center" vertical="center"/>
      <protection locked="0"/>
    </xf>
    <xf numFmtId="2" fontId="14" fillId="2" borderId="1" xfId="0" applyNumberFormat="1" applyFont="1" applyFill="1" applyBorder="1" applyAlignment="1" applyProtection="1">
      <alignment horizontal="center" vertical="center" wrapText="1"/>
      <protection locked="0"/>
    </xf>
    <xf numFmtId="9" fontId="17" fillId="2" borderId="6" xfId="0" applyNumberFormat="1" applyFont="1" applyFill="1" applyBorder="1" applyAlignment="1" applyProtection="1">
      <alignment horizontal="center" vertical="center"/>
      <protection locked="0"/>
    </xf>
    <xf numFmtId="0" fontId="13" fillId="2" borderId="1" xfId="0" applyFont="1" applyFill="1" applyBorder="1" applyAlignment="1" applyProtection="1">
      <alignment horizontal="center" vertical="center"/>
      <protection locked="0"/>
    </xf>
    <xf numFmtId="0" fontId="8" fillId="2" borderId="1" xfId="0" applyFont="1" applyFill="1" applyBorder="1" applyAlignment="1" applyProtection="1">
      <alignment horizontal="center" vertical="center"/>
      <protection locked="0"/>
    </xf>
    <xf numFmtId="0" fontId="6" fillId="0" borderId="0" xfId="0" applyFont="1" applyBorder="1" applyAlignment="1">
      <alignment horizontal="left"/>
    </xf>
    <xf numFmtId="0" fontId="9" fillId="0" borderId="12" xfId="0" applyFont="1" applyBorder="1" applyAlignment="1">
      <alignment horizontal="left" wrapText="1"/>
    </xf>
    <xf numFmtId="2" fontId="13" fillId="2" borderId="1" xfId="0" applyNumberFormat="1" applyFont="1" applyFill="1" applyBorder="1" applyAlignment="1" applyProtection="1">
      <alignment horizontal="center"/>
      <protection locked="0"/>
    </xf>
    <xf numFmtId="0" fontId="2" fillId="0" borderId="5" xfId="0" applyFont="1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9" fillId="0" borderId="0" xfId="0" applyFont="1" applyBorder="1" applyAlignment="1">
      <alignment horizontal="left" wrapText="1"/>
    </xf>
    <xf numFmtId="0" fontId="6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9" fillId="0" borderId="0" xfId="0" applyFont="1" applyBorder="1" applyAlignment="1">
      <alignment horizontal="center" wrapText="1"/>
    </xf>
    <xf numFmtId="0" fontId="9" fillId="0" borderId="12" xfId="0" applyFont="1" applyBorder="1" applyAlignment="1">
      <alignment horizont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11" fillId="0" borderId="5" xfId="0" quotePrefix="1" applyFont="1" applyBorder="1" applyAlignment="1">
      <alignment horizontal="center"/>
    </xf>
    <xf numFmtId="0" fontId="11" fillId="0" borderId="11" xfId="0" quotePrefix="1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27" fillId="0" borderId="0" xfId="0" applyFont="1" applyAlignment="1">
      <alignment horizont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11" fillId="0" borderId="5" xfId="0" quotePrefix="1" applyFont="1" applyFill="1" applyBorder="1" applyAlignment="1">
      <alignment horizontal="center"/>
    </xf>
    <xf numFmtId="0" fontId="11" fillId="0" borderId="11" xfId="0" quotePrefix="1" applyFont="1" applyFill="1" applyBorder="1" applyAlignment="1">
      <alignment horizontal="center"/>
    </xf>
    <xf numFmtId="0" fontId="18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11" fillId="0" borderId="1" xfId="0" quotePrefix="1" applyFont="1" applyBorder="1" applyAlignment="1">
      <alignment horizontal="center"/>
    </xf>
    <xf numFmtId="0" fontId="24" fillId="0" borderId="7" xfId="0" applyFont="1" applyBorder="1" applyAlignment="1">
      <alignment horizontal="center" vertical="center" wrapText="1"/>
    </xf>
    <xf numFmtId="0" fontId="24" fillId="0" borderId="1" xfId="0" applyFont="1" applyBorder="1" applyAlignment="1"/>
    <xf numFmtId="1" fontId="24" fillId="0" borderId="1" xfId="0" applyNumberFormat="1" applyFont="1" applyBorder="1" applyAlignment="1">
      <alignment horizontal="center" vertical="center"/>
    </xf>
    <xf numFmtId="172" fontId="24" fillId="0" borderId="1" xfId="0" applyNumberFormat="1" applyFont="1" applyBorder="1" applyAlignment="1">
      <alignment horizontal="center" vertical="center"/>
    </xf>
    <xf numFmtId="2" fontId="24" fillId="0" borderId="1" xfId="0" applyNumberFormat="1" applyFont="1" applyBorder="1" applyAlignment="1">
      <alignment horizontal="center" vertical="center"/>
    </xf>
    <xf numFmtId="9" fontId="24" fillId="0" borderId="1" xfId="0" applyNumberFormat="1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25" fillId="0" borderId="10" xfId="0" applyFont="1" applyBorder="1" applyAlignment="1">
      <alignment horizontal="left" vertical="center"/>
    </xf>
    <xf numFmtId="0" fontId="8" fillId="0" borderId="18" xfId="0" applyFont="1" applyBorder="1" applyAlignment="1"/>
    <xf numFmtId="0" fontId="0" fillId="0" borderId="16" xfId="0" applyBorder="1" applyAlignment="1"/>
    <xf numFmtId="0" fontId="8" fillId="0" borderId="16" xfId="0" applyFont="1" applyBorder="1" applyAlignment="1"/>
    <xf numFmtId="0" fontId="2" fillId="0" borderId="1" xfId="0" applyFont="1" applyBorder="1" applyAlignment="1">
      <alignment wrapText="1"/>
    </xf>
    <xf numFmtId="0" fontId="2" fillId="0" borderId="1" xfId="0" applyFont="1" applyBorder="1" applyAlignment="1"/>
    <xf numFmtId="0" fontId="0" fillId="0" borderId="1" xfId="0" applyBorder="1" applyAlignment="1"/>
    <xf numFmtId="0" fontId="24" fillId="0" borderId="1" xfId="0" applyFont="1" applyBorder="1" applyAlignment="1">
      <alignment horizontal="left"/>
    </xf>
    <xf numFmtId="0" fontId="2" fillId="0" borderId="10" xfId="0" applyFont="1" applyBorder="1" applyAlignment="1"/>
    <xf numFmtId="0" fontId="0" fillId="0" borderId="10" xfId="0" applyBorder="1" applyAlignment="1"/>
    <xf numFmtId="0" fontId="28" fillId="0" borderId="0" xfId="0" applyFont="1" applyAlignment="1">
      <alignment horizontal="center"/>
    </xf>
    <xf numFmtId="172" fontId="24" fillId="0" borderId="6" xfId="0" applyNumberFormat="1" applyFont="1" applyBorder="1" applyAlignment="1">
      <alignment horizontal="center" vertical="center"/>
    </xf>
    <xf numFmtId="0" fontId="26" fillId="0" borderId="8" xfId="0" applyFont="1" applyBorder="1" applyAlignment="1">
      <alignment horizontal="left" wrapText="1"/>
    </xf>
    <xf numFmtId="0" fontId="26" fillId="0" borderId="10" xfId="0" applyFont="1" applyBorder="1" applyAlignment="1">
      <alignment horizontal="left" wrapText="1"/>
    </xf>
    <xf numFmtId="0" fontId="26" fillId="0" borderId="9" xfId="0" applyFont="1" applyBorder="1" applyAlignment="1">
      <alignment horizontal="left" wrapText="1"/>
    </xf>
    <xf numFmtId="0" fontId="0" fillId="0" borderId="19" xfId="0" applyBorder="1" applyAlignment="1">
      <alignment horizontal="center"/>
    </xf>
    <xf numFmtId="0" fontId="0" fillId="0" borderId="17" xfId="0" applyBorder="1" applyAlignment="1">
      <alignment horizontal="center"/>
    </xf>
  </cellXfs>
  <cellStyles count="2">
    <cellStyle name="Euro" xfId="1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0</xdr:colOff>
      <xdr:row>19</xdr:row>
      <xdr:rowOff>76200</xdr:rowOff>
    </xdr:from>
    <xdr:ext cx="0" cy="229658"/>
    <xdr:sp macro="" textlink="">
      <xdr:nvSpPr>
        <xdr:cNvPr id="1040" name="Rectangle 16"/>
        <xdr:cNvSpPr>
          <a:spLocks noChangeArrowheads="1"/>
        </xdr:cNvSpPr>
      </xdr:nvSpPr>
      <xdr:spPr bwMode="auto">
        <a:xfrm>
          <a:off x="5857875" y="5781675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19</xdr:row>
      <xdr:rowOff>57150</xdr:rowOff>
    </xdr:from>
    <xdr:ext cx="0" cy="228600"/>
    <xdr:sp macro="" textlink="">
      <xdr:nvSpPr>
        <xdr:cNvPr id="1041" name="Rectangle 17"/>
        <xdr:cNvSpPr>
          <a:spLocks noChangeArrowheads="1"/>
        </xdr:cNvSpPr>
      </xdr:nvSpPr>
      <xdr:spPr bwMode="auto">
        <a:xfrm>
          <a:off x="5857875" y="5762625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28</xdr:row>
      <xdr:rowOff>76200</xdr:rowOff>
    </xdr:from>
    <xdr:ext cx="0" cy="228600"/>
    <xdr:sp macro="" textlink="">
      <xdr:nvSpPr>
        <xdr:cNvPr id="1052" name="Rectangle 28"/>
        <xdr:cNvSpPr>
          <a:spLocks noChangeArrowheads="1"/>
        </xdr:cNvSpPr>
      </xdr:nvSpPr>
      <xdr:spPr bwMode="auto">
        <a:xfrm>
          <a:off x="5857875" y="8315325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28</xdr:row>
      <xdr:rowOff>57150</xdr:rowOff>
    </xdr:from>
    <xdr:ext cx="0" cy="228600"/>
    <xdr:sp macro="" textlink="">
      <xdr:nvSpPr>
        <xdr:cNvPr id="1053" name="Rectangle 29"/>
        <xdr:cNvSpPr>
          <a:spLocks noChangeArrowheads="1"/>
        </xdr:cNvSpPr>
      </xdr:nvSpPr>
      <xdr:spPr bwMode="auto">
        <a:xfrm>
          <a:off x="5857875" y="8296275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29</xdr:row>
      <xdr:rowOff>76200</xdr:rowOff>
    </xdr:from>
    <xdr:ext cx="0" cy="228600"/>
    <xdr:sp macro="" textlink="">
      <xdr:nvSpPr>
        <xdr:cNvPr id="1063" name="Rectangle 39"/>
        <xdr:cNvSpPr>
          <a:spLocks noChangeArrowheads="1"/>
        </xdr:cNvSpPr>
      </xdr:nvSpPr>
      <xdr:spPr bwMode="auto">
        <a:xfrm>
          <a:off x="5857875" y="8639175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29</xdr:row>
      <xdr:rowOff>57150</xdr:rowOff>
    </xdr:from>
    <xdr:ext cx="0" cy="228600"/>
    <xdr:sp macro="" textlink="">
      <xdr:nvSpPr>
        <xdr:cNvPr id="1064" name="Rectangle 40"/>
        <xdr:cNvSpPr>
          <a:spLocks noChangeArrowheads="1"/>
        </xdr:cNvSpPr>
      </xdr:nvSpPr>
      <xdr:spPr bwMode="auto">
        <a:xfrm>
          <a:off x="5857875" y="8620125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30</xdr:row>
      <xdr:rowOff>76200</xdr:rowOff>
    </xdr:from>
    <xdr:ext cx="0" cy="228600"/>
    <xdr:sp macro="" textlink="">
      <xdr:nvSpPr>
        <xdr:cNvPr id="1065" name="Rectangle 41"/>
        <xdr:cNvSpPr>
          <a:spLocks noChangeArrowheads="1"/>
        </xdr:cNvSpPr>
      </xdr:nvSpPr>
      <xdr:spPr bwMode="auto">
        <a:xfrm>
          <a:off x="5857875" y="8963025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30</xdr:row>
      <xdr:rowOff>57150</xdr:rowOff>
    </xdr:from>
    <xdr:ext cx="0" cy="228600"/>
    <xdr:sp macro="" textlink="">
      <xdr:nvSpPr>
        <xdr:cNvPr id="1066" name="Rectangle 42"/>
        <xdr:cNvSpPr>
          <a:spLocks noChangeArrowheads="1"/>
        </xdr:cNvSpPr>
      </xdr:nvSpPr>
      <xdr:spPr bwMode="auto">
        <a:xfrm>
          <a:off x="5857875" y="8943975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31</xdr:row>
      <xdr:rowOff>76200</xdr:rowOff>
    </xdr:from>
    <xdr:ext cx="0" cy="233892"/>
    <xdr:sp macro="" textlink="">
      <xdr:nvSpPr>
        <xdr:cNvPr id="1067" name="Rectangle 43"/>
        <xdr:cNvSpPr>
          <a:spLocks noChangeArrowheads="1"/>
        </xdr:cNvSpPr>
      </xdr:nvSpPr>
      <xdr:spPr bwMode="auto">
        <a:xfrm>
          <a:off x="5857875" y="928687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31</xdr:row>
      <xdr:rowOff>57150</xdr:rowOff>
    </xdr:from>
    <xdr:ext cx="0" cy="224367"/>
    <xdr:sp macro="" textlink="">
      <xdr:nvSpPr>
        <xdr:cNvPr id="1068" name="Rectangle 44"/>
        <xdr:cNvSpPr>
          <a:spLocks noChangeArrowheads="1"/>
        </xdr:cNvSpPr>
      </xdr:nvSpPr>
      <xdr:spPr bwMode="auto">
        <a:xfrm>
          <a:off x="5857875" y="9267825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39</xdr:row>
      <xdr:rowOff>76200</xdr:rowOff>
    </xdr:from>
    <xdr:ext cx="0" cy="228600"/>
    <xdr:sp macro="" textlink="">
      <xdr:nvSpPr>
        <xdr:cNvPr id="1070" name="Rectangle 46"/>
        <xdr:cNvSpPr>
          <a:spLocks noChangeArrowheads="1"/>
        </xdr:cNvSpPr>
      </xdr:nvSpPr>
      <xdr:spPr bwMode="auto">
        <a:xfrm>
          <a:off x="5857875" y="11715750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39</xdr:row>
      <xdr:rowOff>57150</xdr:rowOff>
    </xdr:from>
    <xdr:ext cx="0" cy="228600"/>
    <xdr:sp macro="" textlink="">
      <xdr:nvSpPr>
        <xdr:cNvPr id="1071" name="Rectangle 47"/>
        <xdr:cNvSpPr>
          <a:spLocks noChangeArrowheads="1"/>
        </xdr:cNvSpPr>
      </xdr:nvSpPr>
      <xdr:spPr bwMode="auto">
        <a:xfrm>
          <a:off x="5857875" y="11696700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39</xdr:row>
      <xdr:rowOff>76200</xdr:rowOff>
    </xdr:from>
    <xdr:ext cx="0" cy="228600"/>
    <xdr:sp macro="" textlink="">
      <xdr:nvSpPr>
        <xdr:cNvPr id="1072" name="Rectangle 48"/>
        <xdr:cNvSpPr>
          <a:spLocks noChangeArrowheads="1"/>
        </xdr:cNvSpPr>
      </xdr:nvSpPr>
      <xdr:spPr bwMode="auto">
        <a:xfrm>
          <a:off x="6905625" y="11715750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39</xdr:row>
      <xdr:rowOff>57150</xdr:rowOff>
    </xdr:from>
    <xdr:ext cx="0" cy="228600"/>
    <xdr:sp macro="" textlink="">
      <xdr:nvSpPr>
        <xdr:cNvPr id="1073" name="Rectangle 49"/>
        <xdr:cNvSpPr>
          <a:spLocks noChangeArrowheads="1"/>
        </xdr:cNvSpPr>
      </xdr:nvSpPr>
      <xdr:spPr bwMode="auto">
        <a:xfrm>
          <a:off x="6905625" y="11696700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22</xdr:row>
          <xdr:rowOff>28575</xdr:rowOff>
        </xdr:from>
        <xdr:to>
          <xdr:col>2</xdr:col>
          <xdr:colOff>1085850</xdr:colOff>
          <xdr:row>23</xdr:row>
          <xdr:rowOff>133350</xdr:rowOff>
        </xdr:to>
        <xdr:sp macro="" textlink="">
          <xdr:nvSpPr>
            <xdr:cNvPr id="1037" name="Object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152400</xdr:colOff>
          <xdr:row>17</xdr:row>
          <xdr:rowOff>285750</xdr:rowOff>
        </xdr:from>
        <xdr:to>
          <xdr:col>5</xdr:col>
          <xdr:colOff>952500</xdr:colOff>
          <xdr:row>17</xdr:row>
          <xdr:rowOff>647700</xdr:rowOff>
        </xdr:to>
        <xdr:sp macro="" textlink="">
          <xdr:nvSpPr>
            <xdr:cNvPr id="1038" name="Object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43</xdr:row>
          <xdr:rowOff>0</xdr:rowOff>
        </xdr:from>
        <xdr:to>
          <xdr:col>4</xdr:col>
          <xdr:colOff>581025</xdr:colOff>
          <xdr:row>45</xdr:row>
          <xdr:rowOff>114300</xdr:rowOff>
        </xdr:to>
        <xdr:sp macro="" textlink="">
          <xdr:nvSpPr>
            <xdr:cNvPr id="1074" name="Object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3.bin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emf"/><Relationship Id="rId10" Type="http://schemas.openxmlformats.org/officeDocument/2006/relationships/comments" Target="../comments1.xml"/><Relationship Id="rId4" Type="http://schemas.openxmlformats.org/officeDocument/2006/relationships/oleObject" Target="../embeddings/oleObject1.bin"/><Relationship Id="rId9" Type="http://schemas.openxmlformats.org/officeDocument/2006/relationships/image" Target="../media/image3.emf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1">
    <pageSetUpPr fitToPage="1"/>
  </sheetPr>
  <dimension ref="A1:L50"/>
  <sheetViews>
    <sheetView tabSelected="1" zoomScale="70" zoomScaleNormal="70" workbookViewId="0">
      <selection activeCell="R12" sqref="R12:T18"/>
    </sheetView>
  </sheetViews>
  <sheetFormatPr defaultRowHeight="14.25" x14ac:dyDescent="0.2"/>
  <cols>
    <col min="1" max="1" width="7" style="1" customWidth="1"/>
    <col min="2" max="2" width="17.140625" style="1" customWidth="1"/>
    <col min="3" max="3" width="18.140625" style="1" customWidth="1"/>
    <col min="4" max="4" width="15.5703125" style="1" customWidth="1"/>
    <col min="5" max="5" width="12.5703125" style="1" customWidth="1"/>
    <col min="6" max="6" width="17.42578125" style="1" customWidth="1"/>
    <col min="7" max="7" width="15.7109375" style="1" customWidth="1"/>
    <col min="8" max="8" width="13.5703125" style="1" customWidth="1"/>
    <col min="9" max="9" width="10.28515625" style="1" customWidth="1"/>
    <col min="10" max="16384" width="9.140625" style="1"/>
  </cols>
  <sheetData>
    <row r="1" spans="1:9" ht="20.25" x14ac:dyDescent="0.3">
      <c r="A1" s="128" t="s">
        <v>121</v>
      </c>
      <c r="B1" s="128"/>
      <c r="C1" s="128"/>
      <c r="D1" s="128"/>
      <c r="E1" s="128"/>
      <c r="F1" s="128"/>
      <c r="G1" s="128"/>
      <c r="H1" s="128"/>
    </row>
    <row r="3" spans="1:9" ht="35.25" customHeight="1" x14ac:dyDescent="0.25">
      <c r="A3" s="133" t="s">
        <v>70</v>
      </c>
      <c r="B3" s="133"/>
      <c r="C3" s="133"/>
      <c r="D3" s="133"/>
      <c r="E3" s="133"/>
      <c r="F3" s="133"/>
      <c r="G3" s="133"/>
      <c r="H3" s="133"/>
      <c r="I3" s="133"/>
    </row>
    <row r="4" spans="1:9" ht="11.25" customHeight="1" x14ac:dyDescent="0.2"/>
    <row r="5" spans="1:9" ht="15" x14ac:dyDescent="0.25">
      <c r="A5" s="15" t="s">
        <v>0</v>
      </c>
      <c r="B5" s="15"/>
      <c r="C5" s="15"/>
      <c r="D5" s="15"/>
    </row>
    <row r="6" spans="1:9" s="18" customFormat="1" ht="38.25" x14ac:dyDescent="0.2">
      <c r="A6" s="129" t="s">
        <v>1</v>
      </c>
      <c r="B6" s="130"/>
      <c r="C6" s="21" t="s">
        <v>2</v>
      </c>
      <c r="D6" s="134" t="s">
        <v>3</v>
      </c>
      <c r="E6" s="134"/>
      <c r="F6" s="77" t="s">
        <v>4</v>
      </c>
      <c r="G6" s="79" t="s">
        <v>5</v>
      </c>
      <c r="H6" s="79" t="s">
        <v>6</v>
      </c>
    </row>
    <row r="7" spans="1:9" s="25" customFormat="1" ht="12.75" customHeight="1" x14ac:dyDescent="0.2">
      <c r="A7" s="131" t="s">
        <v>7</v>
      </c>
      <c r="B7" s="132"/>
      <c r="C7" s="23" t="s">
        <v>8</v>
      </c>
      <c r="D7" s="135" t="s">
        <v>9</v>
      </c>
      <c r="E7" s="135"/>
      <c r="F7" s="78" t="s">
        <v>10</v>
      </c>
      <c r="G7" s="80" t="s">
        <v>11</v>
      </c>
      <c r="H7" s="80" t="s">
        <v>12</v>
      </c>
    </row>
    <row r="8" spans="1:9" ht="20.100000000000001" customHeight="1" x14ac:dyDescent="0.2">
      <c r="A8" s="114" t="s">
        <v>98</v>
      </c>
      <c r="B8" s="115"/>
      <c r="C8" s="105">
        <v>0</v>
      </c>
      <c r="D8" s="113">
        <v>0</v>
      </c>
      <c r="E8" s="113"/>
      <c r="F8" s="81">
        <f>IF(D8&gt;0,D8/$E$13,)</f>
        <v>0</v>
      </c>
      <c r="G8" s="82">
        <v>0</v>
      </c>
      <c r="H8" s="83">
        <f>F8*G8</f>
        <v>0</v>
      </c>
    </row>
    <row r="9" spans="1:9" ht="20.100000000000001" customHeight="1" x14ac:dyDescent="0.2">
      <c r="A9" s="114" t="s">
        <v>99</v>
      </c>
      <c r="B9" s="115"/>
      <c r="C9" s="105">
        <v>0</v>
      </c>
      <c r="D9" s="113">
        <v>100.82</v>
      </c>
      <c r="E9" s="113"/>
      <c r="F9" s="81">
        <f>IF(D9&gt;0,D9/$E$13,)</f>
        <v>1</v>
      </c>
      <c r="G9" s="82">
        <v>5</v>
      </c>
      <c r="H9" s="83">
        <f>F9*G9</f>
        <v>5</v>
      </c>
    </row>
    <row r="10" spans="1:9" ht="20.100000000000001" customHeight="1" x14ac:dyDescent="0.2">
      <c r="A10" s="114" t="s">
        <v>100</v>
      </c>
      <c r="B10" s="115"/>
      <c r="C10" s="105">
        <v>0</v>
      </c>
      <c r="D10" s="113">
        <v>0</v>
      </c>
      <c r="E10" s="113"/>
      <c r="F10" s="81">
        <f>IF(D10&gt;0,D10/$E$13,)</f>
        <v>0</v>
      </c>
      <c r="G10" s="82">
        <v>15</v>
      </c>
      <c r="H10" s="83">
        <f>F10*G10</f>
        <v>0</v>
      </c>
    </row>
    <row r="11" spans="1:9" ht="20.100000000000001" customHeight="1" x14ac:dyDescent="0.2">
      <c r="A11" s="114" t="s">
        <v>101</v>
      </c>
      <c r="B11" s="115"/>
      <c r="C11" s="105">
        <v>0</v>
      </c>
      <c r="D11" s="113">
        <v>0</v>
      </c>
      <c r="E11" s="113"/>
      <c r="F11" s="81">
        <f>IF(D11&gt;0,D11/$E$13,)</f>
        <v>0</v>
      </c>
      <c r="G11" s="82">
        <v>30</v>
      </c>
      <c r="H11" s="83">
        <f>F11*G11</f>
        <v>0</v>
      </c>
    </row>
    <row r="12" spans="1:9" ht="20.100000000000001" customHeight="1" x14ac:dyDescent="0.2">
      <c r="A12" s="114" t="s">
        <v>102</v>
      </c>
      <c r="B12" s="115"/>
      <c r="C12" s="105">
        <v>0</v>
      </c>
      <c r="D12" s="113">
        <v>0</v>
      </c>
      <c r="E12" s="113"/>
      <c r="F12" s="81">
        <f>IF(D12&gt;0,D12/$E$13,)</f>
        <v>0</v>
      </c>
      <c r="G12" s="82">
        <v>50</v>
      </c>
      <c r="H12" s="83">
        <f>F12*G12</f>
        <v>0</v>
      </c>
    </row>
    <row r="13" spans="1:9" s="6" customFormat="1" ht="20.100000000000001" customHeight="1" x14ac:dyDescent="0.25">
      <c r="B13" s="38" t="s">
        <v>67</v>
      </c>
      <c r="C13" s="6">
        <f>SUM(C8:C12)</f>
        <v>0</v>
      </c>
      <c r="D13" s="42" t="s">
        <v>68</v>
      </c>
      <c r="E13" s="67">
        <f>SUM(D8:E12)</f>
        <v>100.82</v>
      </c>
      <c r="H13" s="6" t="s">
        <v>62</v>
      </c>
      <c r="I13" s="39">
        <f>SUM(H8:H12)</f>
        <v>5</v>
      </c>
    </row>
    <row r="14" spans="1:9" ht="10.5" customHeight="1" x14ac:dyDescent="0.2"/>
    <row r="15" spans="1:9" ht="38.25" customHeight="1" x14ac:dyDescent="0.2">
      <c r="A15" s="112" t="s">
        <v>13</v>
      </c>
      <c r="B15" s="112"/>
      <c r="C15" s="112"/>
      <c r="D15" s="9"/>
    </row>
    <row r="16" spans="1:9" s="28" customFormat="1" ht="38.25" x14ac:dyDescent="0.2">
      <c r="A16" s="122" t="s">
        <v>14</v>
      </c>
      <c r="B16" s="123"/>
      <c r="C16" s="26" t="s">
        <v>15</v>
      </c>
      <c r="D16" s="27"/>
      <c r="E16" s="47"/>
      <c r="F16" s="116" t="s">
        <v>27</v>
      </c>
      <c r="G16" s="116"/>
      <c r="H16" s="116"/>
    </row>
    <row r="17" spans="1:11" ht="13.5" customHeight="1" x14ac:dyDescent="0.2">
      <c r="A17" s="124" t="s">
        <v>17</v>
      </c>
      <c r="B17" s="125"/>
      <c r="C17" s="24" t="s">
        <v>16</v>
      </c>
      <c r="D17" s="8"/>
      <c r="F17" s="112"/>
      <c r="G17" s="112"/>
      <c r="H17" s="112"/>
    </row>
    <row r="18" spans="1:11" s="31" customFormat="1" ht="54.75" x14ac:dyDescent="0.2">
      <c r="A18" s="29" t="s">
        <v>18</v>
      </c>
      <c r="B18" s="34" t="s">
        <v>22</v>
      </c>
      <c r="C18" s="106">
        <v>0</v>
      </c>
      <c r="D18" s="30" t="s">
        <v>107</v>
      </c>
      <c r="F18" s="32" t="s">
        <v>28</v>
      </c>
      <c r="G18" s="33" t="s">
        <v>29</v>
      </c>
      <c r="H18" s="33" t="s">
        <v>30</v>
      </c>
    </row>
    <row r="19" spans="1:11" ht="30" customHeight="1" x14ac:dyDescent="0.2">
      <c r="A19" s="3" t="s">
        <v>19</v>
      </c>
      <c r="B19" s="4" t="s">
        <v>23</v>
      </c>
      <c r="C19" s="106">
        <v>24.48</v>
      </c>
      <c r="D19" s="10"/>
      <c r="F19" s="7" t="s">
        <v>31</v>
      </c>
      <c r="G19" s="7" t="s">
        <v>32</v>
      </c>
      <c r="H19" s="7" t="s">
        <v>33</v>
      </c>
    </row>
    <row r="20" spans="1:11" ht="23.25" customHeight="1" x14ac:dyDescent="0.25">
      <c r="A20" s="3" t="s">
        <v>20</v>
      </c>
      <c r="B20" s="4" t="s">
        <v>25</v>
      </c>
      <c r="C20" s="106">
        <v>3.1</v>
      </c>
      <c r="D20" s="10"/>
      <c r="F20" s="3" t="s">
        <v>103</v>
      </c>
      <c r="G20" s="75" t="str">
        <f>IF(K20=0,"X","")</f>
        <v>X</v>
      </c>
      <c r="H20" s="3">
        <v>0</v>
      </c>
      <c r="K20" s="76">
        <f>IF(D$23&lt;50.01,0,"")</f>
        <v>0</v>
      </c>
    </row>
    <row r="21" spans="1:11" ht="18.75" customHeight="1" x14ac:dyDescent="0.25">
      <c r="A21" s="3" t="s">
        <v>21</v>
      </c>
      <c r="B21" s="2" t="s">
        <v>24</v>
      </c>
      <c r="C21" s="106">
        <v>0</v>
      </c>
      <c r="D21" s="10"/>
      <c r="F21" s="3" t="s">
        <v>104</v>
      </c>
      <c r="G21" s="75" t="str">
        <f>IF(K21=10,"X","")</f>
        <v/>
      </c>
      <c r="H21" s="3">
        <v>10</v>
      </c>
      <c r="K21" s="76" t="str">
        <f>IF(AND(D$23&gt;50,D23&lt;75.01),10,"")</f>
        <v/>
      </c>
    </row>
    <row r="22" spans="1:11" ht="18.75" customHeight="1" x14ac:dyDescent="0.25">
      <c r="B22" s="5" t="s">
        <v>26</v>
      </c>
      <c r="C22" s="68">
        <f>SUM(C18:C21)</f>
        <v>27.580000000000002</v>
      </c>
      <c r="D22" s="11"/>
      <c r="F22" s="3" t="s">
        <v>105</v>
      </c>
      <c r="G22" s="75" t="str">
        <f>IF(K22=20,"X","")</f>
        <v/>
      </c>
      <c r="H22" s="3">
        <v>20</v>
      </c>
      <c r="K22" s="76" t="str">
        <f>IF(AND(D$23&gt;75,D23&lt;100.01),20,"")</f>
        <v/>
      </c>
    </row>
    <row r="23" spans="1:11" ht="19.5" customHeight="1" x14ac:dyDescent="0.25">
      <c r="D23" s="85">
        <f>IF(E13&gt;0,C22/E13*100,)</f>
        <v>27.355683396151559</v>
      </c>
      <c r="F23" s="3" t="s">
        <v>106</v>
      </c>
      <c r="G23" s="75" t="str">
        <f>IF(K23=30,"X","")</f>
        <v/>
      </c>
      <c r="H23" s="3">
        <v>30</v>
      </c>
      <c r="K23" s="76" t="str">
        <f>IF(D$23&gt;100,30,"")</f>
        <v/>
      </c>
    </row>
    <row r="24" spans="1:11" ht="21" customHeight="1" x14ac:dyDescent="0.25">
      <c r="H24" s="6" t="s">
        <v>61</v>
      </c>
      <c r="I24" s="84">
        <f>MAX(K20:K23)</f>
        <v>0</v>
      </c>
    </row>
    <row r="26" spans="1:11" s="19" customFormat="1" ht="30" customHeight="1" x14ac:dyDescent="0.2">
      <c r="A26" s="121" t="s">
        <v>34</v>
      </c>
      <c r="B26" s="121"/>
      <c r="C26" s="121"/>
      <c r="D26" s="121"/>
      <c r="F26" s="112" t="s">
        <v>53</v>
      </c>
      <c r="G26" s="112"/>
      <c r="H26" s="112"/>
      <c r="I26" s="28"/>
    </row>
    <row r="27" spans="1:11" s="19" customFormat="1" ht="25.5" x14ac:dyDescent="0.2">
      <c r="A27" s="126" t="s">
        <v>35</v>
      </c>
      <c r="B27" s="127"/>
      <c r="C27" s="20" t="s">
        <v>36</v>
      </c>
      <c r="D27" s="20" t="s">
        <v>37</v>
      </c>
      <c r="F27" s="35" t="s">
        <v>54</v>
      </c>
      <c r="G27" s="17" t="s">
        <v>29</v>
      </c>
      <c r="H27" s="17" t="s">
        <v>30</v>
      </c>
    </row>
    <row r="28" spans="1:11" s="19" customFormat="1" ht="28.5" customHeight="1" x14ac:dyDescent="0.2">
      <c r="A28" s="22">
        <v>1</v>
      </c>
      <c r="B28" s="22" t="s">
        <v>38</v>
      </c>
      <c r="C28" s="22" t="s">
        <v>39</v>
      </c>
      <c r="D28" s="48">
        <f>E13</f>
        <v>100.82</v>
      </c>
      <c r="F28" s="7" t="s">
        <v>55</v>
      </c>
      <c r="G28" s="7" t="s">
        <v>56</v>
      </c>
      <c r="H28" s="7" t="s">
        <v>33</v>
      </c>
    </row>
    <row r="29" spans="1:11" s="19" customFormat="1" ht="25.5" x14ac:dyDescent="0.2">
      <c r="A29" s="22">
        <v>2</v>
      </c>
      <c r="B29" s="22" t="s">
        <v>40</v>
      </c>
      <c r="C29" s="22" t="s">
        <v>41</v>
      </c>
      <c r="D29" s="48">
        <f>C22</f>
        <v>27.580000000000002</v>
      </c>
      <c r="F29" s="36">
        <v>0</v>
      </c>
      <c r="G29" s="110"/>
      <c r="H29" s="36">
        <v>0</v>
      </c>
    </row>
    <row r="30" spans="1:11" s="19" customFormat="1" ht="25.5" x14ac:dyDescent="0.2">
      <c r="A30" s="22">
        <v>3</v>
      </c>
      <c r="B30" s="22" t="s">
        <v>42</v>
      </c>
      <c r="C30" s="22" t="s">
        <v>43</v>
      </c>
      <c r="D30" s="48">
        <f>D29*0.6</f>
        <v>16.548000000000002</v>
      </c>
      <c r="F30" s="36">
        <v>1</v>
      </c>
      <c r="G30" s="110"/>
      <c r="H30" s="36">
        <v>10</v>
      </c>
    </row>
    <row r="31" spans="1:11" s="19" customFormat="1" ht="25.5" x14ac:dyDescent="0.2">
      <c r="A31" s="22" t="s">
        <v>44</v>
      </c>
      <c r="B31" s="22" t="s">
        <v>45</v>
      </c>
      <c r="C31" s="22" t="s">
        <v>43</v>
      </c>
      <c r="D31" s="69">
        <f>D28+D30</f>
        <v>117.36799999999999</v>
      </c>
      <c r="F31" s="36">
        <v>2</v>
      </c>
      <c r="G31" s="110"/>
      <c r="H31" s="36">
        <v>20</v>
      </c>
    </row>
    <row r="32" spans="1:11" s="19" customFormat="1" ht="20.100000000000001" customHeight="1" x14ac:dyDescent="0.2">
      <c r="F32" s="36">
        <v>3</v>
      </c>
      <c r="G32" s="110"/>
      <c r="H32" s="36">
        <v>30</v>
      </c>
    </row>
    <row r="33" spans="1:12" ht="20.100000000000001" customHeight="1" x14ac:dyDescent="0.2">
      <c r="F33" s="3">
        <v>4</v>
      </c>
      <c r="G33" s="110"/>
      <c r="H33" s="3">
        <v>40</v>
      </c>
    </row>
    <row r="34" spans="1:12" ht="20.100000000000001" customHeight="1" x14ac:dyDescent="0.2">
      <c r="F34" s="3">
        <v>5</v>
      </c>
      <c r="G34" s="110"/>
      <c r="H34" s="3">
        <v>50</v>
      </c>
    </row>
    <row r="35" spans="1:12" s="19" customFormat="1" ht="25.5" customHeight="1" x14ac:dyDescent="0.2">
      <c r="A35" s="120" t="s">
        <v>46</v>
      </c>
      <c r="B35" s="120"/>
      <c r="C35" s="120"/>
      <c r="D35" s="120"/>
      <c r="H35" s="37" t="s">
        <v>63</v>
      </c>
      <c r="I35" s="109">
        <v>0</v>
      </c>
    </row>
    <row r="36" spans="1:12" s="19" customFormat="1" ht="14.25" customHeight="1" thickBot="1" x14ac:dyDescent="0.25">
      <c r="A36" s="118" t="s">
        <v>35</v>
      </c>
      <c r="B36" s="119"/>
      <c r="C36" s="2" t="s">
        <v>36</v>
      </c>
      <c r="D36" s="2" t="s">
        <v>37</v>
      </c>
    </row>
    <row r="37" spans="1:12" s="19" customFormat="1" ht="33" customHeight="1" thickBot="1" x14ac:dyDescent="0.25">
      <c r="A37" s="22">
        <v>1</v>
      </c>
      <c r="B37" s="22" t="s">
        <v>48</v>
      </c>
      <c r="C37" s="22" t="s">
        <v>41</v>
      </c>
      <c r="D37" s="107">
        <v>0</v>
      </c>
      <c r="H37" s="18" t="s">
        <v>66</v>
      </c>
      <c r="I37" s="40">
        <f>I13+I24+I35</f>
        <v>5</v>
      </c>
      <c r="J37" s="86">
        <f>INT(I37/5)</f>
        <v>1</v>
      </c>
      <c r="K37" s="87">
        <f>J37*5</f>
        <v>5</v>
      </c>
      <c r="L37" s="86"/>
    </row>
    <row r="38" spans="1:12" s="19" customFormat="1" ht="35.25" customHeight="1" x14ac:dyDescent="0.2">
      <c r="A38" s="22">
        <v>2</v>
      </c>
      <c r="B38" s="22" t="s">
        <v>47</v>
      </c>
      <c r="C38" s="22" t="s">
        <v>49</v>
      </c>
      <c r="D38" s="107">
        <v>0</v>
      </c>
      <c r="F38" s="17" t="s">
        <v>57</v>
      </c>
      <c r="G38" s="17" t="s">
        <v>60</v>
      </c>
      <c r="J38" s="86"/>
      <c r="K38" s="86"/>
      <c r="L38" s="86"/>
    </row>
    <row r="39" spans="1:12" s="19" customFormat="1" ht="24.75" customHeight="1" x14ac:dyDescent="0.2">
      <c r="A39" s="22">
        <v>3</v>
      </c>
      <c r="B39" s="22" t="s">
        <v>50</v>
      </c>
      <c r="C39" s="22" t="s">
        <v>43</v>
      </c>
      <c r="D39" s="48">
        <f>D38*0.6</f>
        <v>0</v>
      </c>
      <c r="F39" s="7" t="s">
        <v>58</v>
      </c>
      <c r="G39" s="7" t="s">
        <v>59</v>
      </c>
      <c r="J39" s="86"/>
      <c r="K39" s="86"/>
      <c r="L39" s="86"/>
    </row>
    <row r="40" spans="1:12" s="19" customFormat="1" ht="33.75" customHeight="1" x14ac:dyDescent="0.2">
      <c r="A40" s="22" t="s">
        <v>44</v>
      </c>
      <c r="B40" s="22" t="s">
        <v>51</v>
      </c>
      <c r="C40" s="22" t="s">
        <v>52</v>
      </c>
      <c r="D40" s="69">
        <f>D37+D39</f>
        <v>0</v>
      </c>
      <c r="F40" s="104">
        <f>LOOKUP(K37,K42:K50,J42:J50)</f>
        <v>2</v>
      </c>
      <c r="G40" s="104">
        <f>LOOKUP(F40,J42:J50,K42:K50)</f>
        <v>5</v>
      </c>
      <c r="J40" s="86"/>
      <c r="K40" s="86"/>
      <c r="L40" s="86"/>
    </row>
    <row r="41" spans="1:12" s="19" customFormat="1" ht="15" customHeight="1" x14ac:dyDescent="0.2">
      <c r="A41" s="43"/>
      <c r="B41" s="43"/>
      <c r="C41" s="43"/>
      <c r="D41" s="44"/>
      <c r="F41" s="45"/>
      <c r="G41" s="45"/>
      <c r="H41" s="18"/>
      <c r="I41" s="46"/>
      <c r="J41" s="88" t="s">
        <v>109</v>
      </c>
      <c r="K41" s="88" t="s">
        <v>110</v>
      </c>
      <c r="L41" s="88" t="s">
        <v>111</v>
      </c>
    </row>
    <row r="42" spans="1:12" s="12" customFormat="1" ht="15.75" x14ac:dyDescent="0.25">
      <c r="A42" s="111" t="s">
        <v>64</v>
      </c>
      <c r="B42" s="111"/>
      <c r="C42" s="111"/>
      <c r="D42" s="111"/>
      <c r="E42" s="111"/>
      <c r="F42" s="93">
        <v>274.85700000000003</v>
      </c>
      <c r="G42" s="49"/>
      <c r="J42" s="89">
        <v>1</v>
      </c>
      <c r="K42" s="90">
        <f>J42*5-5</f>
        <v>0</v>
      </c>
      <c r="L42" s="89">
        <v>5</v>
      </c>
    </row>
    <row r="43" spans="1:12" s="12" customFormat="1" ht="11.25" customHeight="1" x14ac:dyDescent="0.25">
      <c r="A43" s="14"/>
      <c r="B43" s="14"/>
      <c r="C43" s="14"/>
      <c r="D43" s="14"/>
      <c r="E43" s="14"/>
      <c r="F43" s="41"/>
      <c r="G43" s="41"/>
      <c r="J43" s="89">
        <v>2</v>
      </c>
      <c r="K43" s="90">
        <f t="shared" ref="K43:K50" si="0">J43*5-5</f>
        <v>5</v>
      </c>
      <c r="L43" s="89">
        <v>10</v>
      </c>
    </row>
    <row r="44" spans="1:12" s="12" customFormat="1" ht="24.75" customHeight="1" x14ac:dyDescent="0.25">
      <c r="A44" s="117" t="s">
        <v>65</v>
      </c>
      <c r="B44" s="117"/>
      <c r="C44" s="117"/>
      <c r="D44" s="13"/>
      <c r="E44" s="13"/>
      <c r="F44" s="70">
        <f>F42*(1+(G40/100))</f>
        <v>288.59985000000006</v>
      </c>
      <c r="I44" s="93"/>
      <c r="J44" s="89">
        <v>3</v>
      </c>
      <c r="K44" s="90">
        <f t="shared" si="0"/>
        <v>10</v>
      </c>
      <c r="L44" s="89">
        <v>15</v>
      </c>
    </row>
    <row r="45" spans="1:12" ht="10.5" customHeight="1" x14ac:dyDescent="0.2">
      <c r="J45" s="91">
        <v>4</v>
      </c>
      <c r="K45" s="90">
        <f t="shared" si="0"/>
        <v>15</v>
      </c>
      <c r="L45" s="91">
        <f t="shared" ref="L45:L50" si="1">J45*5</f>
        <v>20</v>
      </c>
    </row>
    <row r="46" spans="1:12" s="12" customFormat="1" ht="23.25" customHeight="1" x14ac:dyDescent="0.25">
      <c r="A46" s="111" t="s">
        <v>69</v>
      </c>
      <c r="B46" s="111"/>
      <c r="C46" s="111"/>
      <c r="D46" s="111"/>
      <c r="E46" s="111"/>
      <c r="F46" s="71">
        <f>(D31+D40)*F44</f>
        <v>33872.387194800009</v>
      </c>
      <c r="G46" s="66"/>
      <c r="J46" s="89">
        <v>5</v>
      </c>
      <c r="K46" s="90">
        <f t="shared" si="0"/>
        <v>20</v>
      </c>
      <c r="L46" s="91">
        <v>16703.809499999999</v>
      </c>
    </row>
    <row r="47" spans="1:12" s="12" customFormat="1" ht="10.5" customHeight="1" x14ac:dyDescent="0.2">
      <c r="A47" s="14"/>
      <c r="B47" s="14"/>
      <c r="C47" s="14"/>
      <c r="D47" s="14"/>
      <c r="E47" s="14"/>
      <c r="F47" s="16"/>
      <c r="G47" s="16"/>
      <c r="J47" s="89">
        <v>6</v>
      </c>
      <c r="K47" s="90">
        <f t="shared" si="0"/>
        <v>25</v>
      </c>
      <c r="L47" s="91">
        <f t="shared" si="1"/>
        <v>30</v>
      </c>
    </row>
    <row r="48" spans="1:12" ht="15" x14ac:dyDescent="0.2">
      <c r="J48" s="91">
        <v>7</v>
      </c>
      <c r="K48" s="90">
        <f t="shared" si="0"/>
        <v>30</v>
      </c>
      <c r="L48" s="91">
        <f t="shared" si="1"/>
        <v>35</v>
      </c>
    </row>
    <row r="49" spans="7:12" ht="15" x14ac:dyDescent="0.2">
      <c r="J49" s="91">
        <v>8</v>
      </c>
      <c r="K49" s="90">
        <f t="shared" si="0"/>
        <v>35</v>
      </c>
      <c r="L49" s="91">
        <f t="shared" si="1"/>
        <v>40</v>
      </c>
    </row>
    <row r="50" spans="7:12" ht="15" x14ac:dyDescent="0.2">
      <c r="G50" s="65"/>
      <c r="J50" s="92">
        <v>9</v>
      </c>
      <c r="K50" s="90">
        <f t="shared" si="0"/>
        <v>40</v>
      </c>
      <c r="L50" s="91">
        <f t="shared" si="1"/>
        <v>45</v>
      </c>
    </row>
  </sheetData>
  <sheetProtection selectLockedCells="1"/>
  <mergeCells count="28">
    <mergeCell ref="A1:H1"/>
    <mergeCell ref="A6:B6"/>
    <mergeCell ref="A7:B7"/>
    <mergeCell ref="A3:I3"/>
    <mergeCell ref="D8:E8"/>
    <mergeCell ref="D6:E6"/>
    <mergeCell ref="D7:E7"/>
    <mergeCell ref="A8:B8"/>
    <mergeCell ref="F16:H17"/>
    <mergeCell ref="A44:C44"/>
    <mergeCell ref="A42:E42"/>
    <mergeCell ref="A36:B36"/>
    <mergeCell ref="A35:D35"/>
    <mergeCell ref="A26:D26"/>
    <mergeCell ref="A16:B16"/>
    <mergeCell ref="A17:B17"/>
    <mergeCell ref="F26:H26"/>
    <mergeCell ref="A27:B27"/>
    <mergeCell ref="A46:E46"/>
    <mergeCell ref="A15:C15"/>
    <mergeCell ref="D12:E12"/>
    <mergeCell ref="A12:B12"/>
    <mergeCell ref="D9:E9"/>
    <mergeCell ref="D10:E10"/>
    <mergeCell ref="D11:E11"/>
    <mergeCell ref="A9:B9"/>
    <mergeCell ref="A10:B10"/>
    <mergeCell ref="A11:B11"/>
  </mergeCells>
  <phoneticPr fontId="23" type="noConversion"/>
  <printOptions horizontalCentered="1"/>
  <pageMargins left="0.78740157480314965" right="0.39370078740157483" top="0.78740157480314965" bottom="0.59055118110236227" header="0.51181102362204722" footer="0.51181102362204722"/>
  <pageSetup paperSize="9" scale="72" orientation="portrait" horizontalDpi="4294967292" r:id="rId1"/>
  <headerFooter alignWithMargins="0">
    <oddHeader>&amp;LComune di Lastra a Signa</oddHeader>
    <oddFooter>&amp;LDeterminazione del costo di costruzione - anno 2018</oddFooter>
  </headerFooter>
  <drawing r:id="rId2"/>
  <legacyDrawing r:id="rId3"/>
  <oleObjects>
    <mc:AlternateContent xmlns:mc="http://schemas.openxmlformats.org/markup-compatibility/2006">
      <mc:Choice Requires="x14">
        <oleObject progId="Equation.3" shapeId="1037" r:id="rId4">
          <objectPr defaultSize="0" autoPict="0" r:id="rId5">
            <anchor moveWithCells="1">
              <from>
                <xdr:col>2</xdr:col>
                <xdr:colOff>304800</xdr:colOff>
                <xdr:row>22</xdr:row>
                <xdr:rowOff>28575</xdr:rowOff>
              </from>
              <to>
                <xdr:col>2</xdr:col>
                <xdr:colOff>1085850</xdr:colOff>
                <xdr:row>23</xdr:row>
                <xdr:rowOff>133350</xdr:rowOff>
              </to>
            </anchor>
          </objectPr>
        </oleObject>
      </mc:Choice>
      <mc:Fallback>
        <oleObject progId="Equation.3" shapeId="1037" r:id="rId4"/>
      </mc:Fallback>
    </mc:AlternateContent>
    <mc:AlternateContent xmlns:mc="http://schemas.openxmlformats.org/markup-compatibility/2006">
      <mc:Choice Requires="x14">
        <oleObject progId="Equation.3" shapeId="1038" r:id="rId6">
          <objectPr defaultSize="0" autoPict="0" r:id="rId7">
            <anchor moveWithCells="1">
              <from>
                <xdr:col>5</xdr:col>
                <xdr:colOff>152400</xdr:colOff>
                <xdr:row>17</xdr:row>
                <xdr:rowOff>285750</xdr:rowOff>
              </from>
              <to>
                <xdr:col>5</xdr:col>
                <xdr:colOff>952500</xdr:colOff>
                <xdr:row>17</xdr:row>
                <xdr:rowOff>647700</xdr:rowOff>
              </to>
            </anchor>
          </objectPr>
        </oleObject>
      </mc:Choice>
      <mc:Fallback>
        <oleObject progId="Equation.3" shapeId="1038" r:id="rId6"/>
      </mc:Fallback>
    </mc:AlternateContent>
    <mc:AlternateContent xmlns:mc="http://schemas.openxmlformats.org/markup-compatibility/2006">
      <mc:Choice Requires="x14">
        <oleObject progId="Equation.3" shapeId="1074" r:id="rId8">
          <objectPr defaultSize="0" r:id="rId9">
            <anchor moveWithCells="1">
              <from>
                <xdr:col>3</xdr:col>
                <xdr:colOff>123825</xdr:colOff>
                <xdr:row>43</xdr:row>
                <xdr:rowOff>0</xdr:rowOff>
              </from>
              <to>
                <xdr:col>4</xdr:col>
                <xdr:colOff>581025</xdr:colOff>
                <xdr:row>45</xdr:row>
                <xdr:rowOff>114300</xdr:rowOff>
              </to>
            </anchor>
          </objectPr>
        </oleObject>
      </mc:Choice>
      <mc:Fallback>
        <oleObject progId="Equation.3" shapeId="1074" r:id="rId8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2">
    <pageSetUpPr fitToPage="1"/>
  </sheetPr>
  <dimension ref="A1:N31"/>
  <sheetViews>
    <sheetView zoomScale="96" workbookViewId="0">
      <selection activeCell="K31" sqref="K31"/>
    </sheetView>
  </sheetViews>
  <sheetFormatPr defaultRowHeight="14.25" x14ac:dyDescent="0.2"/>
  <cols>
    <col min="1" max="1" width="3.140625" style="51" customWidth="1"/>
    <col min="2" max="2" width="24.140625" style="51" customWidth="1"/>
    <col min="3" max="3" width="11" style="51" customWidth="1"/>
    <col min="4" max="4" width="12.5703125" style="51" customWidth="1"/>
    <col min="5" max="5" width="12" style="51" customWidth="1"/>
    <col min="6" max="7" width="6.85546875" style="51" customWidth="1"/>
    <col min="8" max="8" width="18" style="51" customWidth="1"/>
    <col min="9" max="9" width="18.28515625" style="51" customWidth="1"/>
    <col min="10" max="10" width="19.5703125" style="51" customWidth="1"/>
    <col min="11" max="12" width="15.85546875" style="51" customWidth="1"/>
    <col min="13" max="16384" width="9.140625" style="51"/>
  </cols>
  <sheetData>
    <row r="1" spans="1:14" ht="20.25" x14ac:dyDescent="0.3">
      <c r="A1" s="153" t="s">
        <v>122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</row>
    <row r="2" spans="1:14" ht="15" thickBot="1" x14ac:dyDescent="0.25"/>
    <row r="3" spans="1:14" ht="15.75" x14ac:dyDescent="0.25">
      <c r="A3" s="72" t="s">
        <v>97</v>
      </c>
      <c r="B3" s="73"/>
      <c r="C3" s="73"/>
      <c r="D3" s="73"/>
      <c r="E3" s="73"/>
      <c r="F3" s="73"/>
      <c r="G3" s="73"/>
      <c r="H3" s="73"/>
      <c r="I3" s="158"/>
      <c r="J3" s="158"/>
      <c r="K3" s="158"/>
      <c r="L3" s="159"/>
    </row>
    <row r="4" spans="1:14" ht="57" x14ac:dyDescent="0.2">
      <c r="A4" s="136" t="s">
        <v>71</v>
      </c>
      <c r="B4" s="137"/>
      <c r="C4" s="50" t="s">
        <v>72</v>
      </c>
      <c r="D4" s="50" t="s">
        <v>73</v>
      </c>
      <c r="E4" s="50" t="s">
        <v>74</v>
      </c>
      <c r="F4" s="50" t="s">
        <v>112</v>
      </c>
      <c r="G4" s="50" t="s">
        <v>113</v>
      </c>
      <c r="H4" s="50" t="s">
        <v>75</v>
      </c>
      <c r="I4" s="50" t="s">
        <v>114</v>
      </c>
      <c r="J4" s="50" t="s">
        <v>115</v>
      </c>
      <c r="K4" s="50" t="s">
        <v>116</v>
      </c>
      <c r="L4" s="54" t="s">
        <v>117</v>
      </c>
    </row>
    <row r="5" spans="1:14" x14ac:dyDescent="0.2">
      <c r="A5" s="56" t="s">
        <v>77</v>
      </c>
      <c r="B5" s="94" t="s">
        <v>78</v>
      </c>
      <c r="C5" s="138">
        <f>'COSTO DI COST.'!C8</f>
        <v>0</v>
      </c>
      <c r="D5" s="140">
        <f>'COSTO DI COST.'!D8:E8</f>
        <v>0</v>
      </c>
      <c r="E5" s="140">
        <f>IF(D16&gt;0,D5/D16,)</f>
        <v>0</v>
      </c>
      <c r="F5" s="141">
        <v>0.06</v>
      </c>
      <c r="G5" s="141">
        <v>0.06</v>
      </c>
      <c r="H5" s="139">
        <f>'COSTO DI COST.'!F46</f>
        <v>33872.387194800009</v>
      </c>
      <c r="I5" s="139">
        <f>H5*F5</f>
        <v>2032.3432316880005</v>
      </c>
      <c r="J5" s="139">
        <f>I5*E5</f>
        <v>0</v>
      </c>
      <c r="K5" s="139">
        <f>H5*G5</f>
        <v>2032.3432316880005</v>
      </c>
      <c r="L5" s="154">
        <f>K5*E5</f>
        <v>0</v>
      </c>
    </row>
    <row r="6" spans="1:14" x14ac:dyDescent="0.2">
      <c r="A6" s="56"/>
      <c r="B6" s="94" t="s">
        <v>81</v>
      </c>
      <c r="C6" s="138"/>
      <c r="D6" s="140"/>
      <c r="E6" s="140"/>
      <c r="F6" s="142"/>
      <c r="G6" s="142"/>
      <c r="H6" s="139"/>
      <c r="I6" s="139"/>
      <c r="J6" s="139"/>
      <c r="K6" s="139"/>
      <c r="L6" s="154"/>
    </row>
    <row r="7" spans="1:14" x14ac:dyDescent="0.2">
      <c r="A7" s="56" t="s">
        <v>79</v>
      </c>
      <c r="B7" s="94" t="s">
        <v>80</v>
      </c>
      <c r="C7" s="138">
        <f>'COSTO DI COST.'!C9</f>
        <v>0</v>
      </c>
      <c r="D7" s="140">
        <f>'COSTO DI COST.'!D9:E9</f>
        <v>100.82</v>
      </c>
      <c r="E7" s="140">
        <f>IF(D16&gt;0,D7/D16,)</f>
        <v>1</v>
      </c>
      <c r="F7" s="141">
        <v>0.06</v>
      </c>
      <c r="G7" s="141">
        <v>0.06</v>
      </c>
      <c r="H7" s="139">
        <f>'COSTO DI COST.'!F46</f>
        <v>33872.387194800009</v>
      </c>
      <c r="I7" s="139">
        <f>H7*F7</f>
        <v>2032.3432316880005</v>
      </c>
      <c r="J7" s="139">
        <f>I7*E7</f>
        <v>2032.3432316880005</v>
      </c>
      <c r="K7" s="139">
        <f>H7*G7</f>
        <v>2032.3432316880005</v>
      </c>
      <c r="L7" s="154">
        <f>K7*E7</f>
        <v>2032.3432316880005</v>
      </c>
    </row>
    <row r="8" spans="1:14" x14ac:dyDescent="0.2">
      <c r="A8" s="56"/>
      <c r="B8" s="94" t="s">
        <v>76</v>
      </c>
      <c r="C8" s="138"/>
      <c r="D8" s="140"/>
      <c r="E8" s="140"/>
      <c r="F8" s="142"/>
      <c r="G8" s="142"/>
      <c r="H8" s="139"/>
      <c r="I8" s="139"/>
      <c r="J8" s="139"/>
      <c r="K8" s="139"/>
      <c r="L8" s="154"/>
      <c r="N8" s="51">
        <v>2139.96</v>
      </c>
    </row>
    <row r="9" spans="1:14" x14ac:dyDescent="0.2">
      <c r="A9" s="56" t="s">
        <v>82</v>
      </c>
      <c r="B9" s="94" t="s">
        <v>85</v>
      </c>
      <c r="C9" s="138">
        <f>'COSTO DI COST.'!C10</f>
        <v>0</v>
      </c>
      <c r="D9" s="140">
        <f>'COSTO DI COST.'!D10:E10</f>
        <v>0</v>
      </c>
      <c r="E9" s="140">
        <f>IF(D16&gt;0,D9/D16,)</f>
        <v>0</v>
      </c>
      <c r="F9" s="141">
        <v>7.0000000000000007E-2</v>
      </c>
      <c r="G9" s="141">
        <v>7.0000000000000007E-2</v>
      </c>
      <c r="H9" s="139">
        <f>'COSTO DI COST.'!F46</f>
        <v>33872.387194800009</v>
      </c>
      <c r="I9" s="139">
        <f>H9*F9</f>
        <v>2371.0671036360009</v>
      </c>
      <c r="J9" s="139">
        <f>I9*E9</f>
        <v>0</v>
      </c>
      <c r="K9" s="139">
        <f>H9*G9</f>
        <v>2371.0671036360009</v>
      </c>
      <c r="L9" s="154">
        <f>K9*E9</f>
        <v>0</v>
      </c>
      <c r="N9" s="51">
        <v>3998.74</v>
      </c>
    </row>
    <row r="10" spans="1:14" x14ac:dyDescent="0.2">
      <c r="A10" s="56"/>
      <c r="B10" s="94" t="s">
        <v>86</v>
      </c>
      <c r="C10" s="138"/>
      <c r="D10" s="140"/>
      <c r="E10" s="140"/>
      <c r="F10" s="142"/>
      <c r="G10" s="142"/>
      <c r="H10" s="139"/>
      <c r="I10" s="139"/>
      <c r="J10" s="139"/>
      <c r="K10" s="139"/>
      <c r="L10" s="154"/>
      <c r="N10" s="51">
        <v>1002.23</v>
      </c>
    </row>
    <row r="11" spans="1:14" x14ac:dyDescent="0.2">
      <c r="A11" s="56" t="s">
        <v>83</v>
      </c>
      <c r="B11" s="94" t="s">
        <v>87</v>
      </c>
      <c r="C11" s="138">
        <f>'COSTO DI COST.'!C11</f>
        <v>0</v>
      </c>
      <c r="D11" s="140">
        <f>'COSTO DI COST.'!D11:E11</f>
        <v>0</v>
      </c>
      <c r="E11" s="140">
        <f>IF(D16&gt;0,D11/D16,)</f>
        <v>0</v>
      </c>
      <c r="F11" s="141">
        <v>7.0000000000000007E-2</v>
      </c>
      <c r="G11" s="141">
        <v>7.0000000000000007E-2</v>
      </c>
      <c r="H11" s="139">
        <f>'COSTO DI COST.'!F46</f>
        <v>33872.387194800009</v>
      </c>
      <c r="I11" s="139">
        <f>H11*F11</f>
        <v>2371.0671036360009</v>
      </c>
      <c r="J11" s="139">
        <f>I11*E11</f>
        <v>0</v>
      </c>
      <c r="K11" s="139">
        <f>H11*G11</f>
        <v>2371.0671036360009</v>
      </c>
      <c r="L11" s="154">
        <f>K11*E11</f>
        <v>0</v>
      </c>
      <c r="N11" s="51">
        <f>SUM(N8:N10)</f>
        <v>7140.93</v>
      </c>
    </row>
    <row r="12" spans="1:14" x14ac:dyDescent="0.2">
      <c r="A12" s="56"/>
      <c r="B12" s="94" t="s">
        <v>88</v>
      </c>
      <c r="C12" s="138"/>
      <c r="D12" s="140"/>
      <c r="E12" s="140"/>
      <c r="F12" s="142"/>
      <c r="G12" s="142"/>
      <c r="H12" s="139"/>
      <c r="I12" s="139"/>
      <c r="J12" s="139"/>
      <c r="K12" s="139"/>
      <c r="L12" s="154"/>
    </row>
    <row r="13" spans="1:14" x14ac:dyDescent="0.2">
      <c r="A13" s="56" t="s">
        <v>84</v>
      </c>
      <c r="B13" s="94" t="s">
        <v>89</v>
      </c>
      <c r="C13" s="138">
        <f>'COSTO DI COST.'!C12</f>
        <v>0</v>
      </c>
      <c r="D13" s="140">
        <f>'COSTO DI COST.'!D12:E12</f>
        <v>0</v>
      </c>
      <c r="E13" s="140">
        <f>IF(D16&gt;0,D13/D16,)</f>
        <v>0</v>
      </c>
      <c r="F13" s="141">
        <v>0.08</v>
      </c>
      <c r="G13" s="141">
        <v>0.08</v>
      </c>
      <c r="H13" s="139">
        <f>'COSTO DI COST.'!F46</f>
        <v>33872.387194800009</v>
      </c>
      <c r="I13" s="139">
        <f>H13*F13</f>
        <v>2709.7909755840005</v>
      </c>
      <c r="J13" s="139">
        <f>I13*E13</f>
        <v>0</v>
      </c>
      <c r="K13" s="139">
        <f>H13*G13</f>
        <v>2709.7909755840005</v>
      </c>
      <c r="L13" s="154">
        <f>K13*E13</f>
        <v>0</v>
      </c>
    </row>
    <row r="14" spans="1:14" x14ac:dyDescent="0.2">
      <c r="A14" s="56"/>
      <c r="B14" s="94" t="s">
        <v>90</v>
      </c>
      <c r="C14" s="138"/>
      <c r="D14" s="140"/>
      <c r="E14" s="140"/>
      <c r="F14" s="142"/>
      <c r="G14" s="142"/>
      <c r="H14" s="139"/>
      <c r="I14" s="139"/>
      <c r="J14" s="139"/>
      <c r="K14" s="139"/>
      <c r="L14" s="154"/>
    </row>
    <row r="15" spans="1:14" ht="25.5" customHeight="1" x14ac:dyDescent="0.2">
      <c r="A15" s="97" t="s">
        <v>91</v>
      </c>
      <c r="B15" s="95" t="s">
        <v>92</v>
      </c>
      <c r="C15" s="74">
        <f>'COSTO DI COST.'!C12</f>
        <v>0</v>
      </c>
      <c r="D15" s="64">
        <f>'COSTO DI COST.'!D12:E12</f>
        <v>0</v>
      </c>
      <c r="E15" s="64">
        <v>0</v>
      </c>
      <c r="F15" s="52">
        <v>0.1</v>
      </c>
      <c r="G15" s="52">
        <v>0.1</v>
      </c>
      <c r="H15" s="62">
        <f>'COSTO DI COST.'!F46</f>
        <v>33872.387194800009</v>
      </c>
      <c r="I15" s="62">
        <f>H15*F15</f>
        <v>3387.2387194800012</v>
      </c>
      <c r="J15" s="62">
        <f>I15*E15</f>
        <v>0</v>
      </c>
      <c r="K15" s="62">
        <f>H15*G15</f>
        <v>3387.2387194800012</v>
      </c>
      <c r="L15" s="63">
        <f>K15*E15</f>
        <v>0</v>
      </c>
    </row>
    <row r="16" spans="1:14" ht="19.5" customHeight="1" x14ac:dyDescent="0.25">
      <c r="A16" s="56"/>
      <c r="B16" s="55"/>
      <c r="C16" s="96" t="s">
        <v>93</v>
      </c>
      <c r="D16" s="64">
        <f>'COSTO DI COST.'!E13</f>
        <v>100.82</v>
      </c>
      <c r="E16" s="64"/>
      <c r="F16" s="64"/>
      <c r="G16" s="64"/>
      <c r="H16" s="55"/>
      <c r="I16" s="96" t="s">
        <v>93</v>
      </c>
      <c r="J16" s="98">
        <f>SUM(J5:J15)</f>
        <v>2032.3432316880005</v>
      </c>
      <c r="K16" s="96" t="s">
        <v>93</v>
      </c>
      <c r="L16" s="99">
        <f>SUM(L5:L15)</f>
        <v>2032.3432316880005</v>
      </c>
    </row>
    <row r="17" spans="1:12" ht="41.25" customHeight="1" thickBot="1" x14ac:dyDescent="0.25">
      <c r="A17" s="155"/>
      <c r="B17" s="156"/>
      <c r="C17" s="156"/>
      <c r="D17" s="156"/>
      <c r="E17" s="156"/>
      <c r="F17" s="156"/>
      <c r="G17" s="156"/>
      <c r="H17" s="156"/>
      <c r="I17" s="156"/>
      <c r="J17" s="156"/>
      <c r="K17" s="156"/>
      <c r="L17" s="157"/>
    </row>
    <row r="18" spans="1:12" ht="15" thickBot="1" x14ac:dyDescent="0.25"/>
    <row r="19" spans="1:12" ht="15.75" x14ac:dyDescent="0.25">
      <c r="A19" s="144" t="s">
        <v>95</v>
      </c>
      <c r="B19" s="145"/>
      <c r="C19" s="145"/>
      <c r="D19" s="145"/>
      <c r="E19" s="145"/>
      <c r="F19" s="145"/>
      <c r="G19" s="145"/>
      <c r="H19" s="145"/>
      <c r="I19" s="145"/>
      <c r="J19" s="145"/>
      <c r="K19" s="101"/>
    </row>
    <row r="20" spans="1:12" x14ac:dyDescent="0.2">
      <c r="A20" s="56"/>
      <c r="B20" s="147" t="s">
        <v>108</v>
      </c>
      <c r="C20" s="148"/>
      <c r="D20" s="148"/>
      <c r="E20" s="148"/>
      <c r="F20" s="148"/>
      <c r="G20" s="148"/>
      <c r="H20" s="148"/>
      <c r="I20" s="149"/>
      <c r="J20" s="55"/>
      <c r="K20" s="57">
        <v>0.6</v>
      </c>
    </row>
    <row r="21" spans="1:12" ht="15" thickBot="1" x14ac:dyDescent="0.25">
      <c r="A21" s="58"/>
      <c r="B21" s="151" t="s">
        <v>94</v>
      </c>
      <c r="C21" s="151"/>
      <c r="D21" s="151"/>
      <c r="E21" s="151"/>
      <c r="F21" s="151"/>
      <c r="G21" s="151"/>
      <c r="H21" s="151"/>
      <c r="I21" s="152"/>
      <c r="J21" s="60"/>
      <c r="K21" s="59">
        <v>1</v>
      </c>
    </row>
    <row r="22" spans="1:12" ht="15" thickBot="1" x14ac:dyDescent="0.25">
      <c r="A22" s="53"/>
      <c r="B22" s="53"/>
      <c r="C22" s="53"/>
      <c r="D22" s="53"/>
      <c r="E22" s="53"/>
      <c r="F22" s="53"/>
      <c r="G22" s="53"/>
      <c r="H22" s="53"/>
      <c r="I22" s="53"/>
      <c r="J22" s="53"/>
    </row>
    <row r="23" spans="1:12" ht="15.75" x14ac:dyDescent="0.25">
      <c r="A23" s="144" t="s">
        <v>96</v>
      </c>
      <c r="B23" s="146"/>
      <c r="C23" s="146"/>
      <c r="D23" s="146"/>
      <c r="E23" s="146"/>
      <c r="F23" s="146"/>
      <c r="G23" s="146"/>
      <c r="H23" s="146"/>
      <c r="I23" s="146"/>
      <c r="J23" s="146"/>
      <c r="K23" s="101"/>
    </row>
    <row r="24" spans="1:12" ht="15.75" x14ac:dyDescent="0.2">
      <c r="A24" s="56"/>
      <c r="B24" s="150" t="s">
        <v>118</v>
      </c>
      <c r="C24" s="150"/>
      <c r="D24" s="150"/>
      <c r="E24" s="150"/>
      <c r="F24" s="150"/>
      <c r="G24" s="150"/>
      <c r="H24" s="150"/>
      <c r="I24" s="150"/>
      <c r="J24" s="55"/>
      <c r="K24" s="108">
        <v>1</v>
      </c>
    </row>
    <row r="25" spans="1:12" ht="22.5" customHeight="1" thickBot="1" x14ac:dyDescent="0.25">
      <c r="A25" s="58"/>
      <c r="B25" s="143" t="s">
        <v>119</v>
      </c>
      <c r="C25" s="143"/>
      <c r="D25" s="143"/>
      <c r="E25" s="143"/>
      <c r="F25" s="143"/>
      <c r="G25" s="143"/>
      <c r="H25" s="102">
        <f>IF(K24=1,J16,L16)</f>
        <v>2032.3432316880005</v>
      </c>
      <c r="I25" s="61" t="s">
        <v>120</v>
      </c>
      <c r="J25" s="103">
        <f>K24</f>
        <v>1</v>
      </c>
      <c r="K25" s="100">
        <f>PRODUCT(L16,K24)</f>
        <v>2032.3432316880005</v>
      </c>
    </row>
    <row r="29" spans="1:12" x14ac:dyDescent="0.2">
      <c r="I29" s="51">
        <v>3094.9390194030002</v>
      </c>
    </row>
    <row r="31" spans="1:12" x14ac:dyDescent="0.2">
      <c r="K31" s="51">
        <v>2032.3432316880001</v>
      </c>
    </row>
  </sheetData>
  <sheetProtection selectLockedCells="1"/>
  <mergeCells count="60">
    <mergeCell ref="A1:L1"/>
    <mergeCell ref="L11:L12"/>
    <mergeCell ref="L13:L14"/>
    <mergeCell ref="A17:L17"/>
    <mergeCell ref="I3:L3"/>
    <mergeCell ref="K5:K6"/>
    <mergeCell ref="K7:K8"/>
    <mergeCell ref="K9:K10"/>
    <mergeCell ref="L5:L6"/>
    <mergeCell ref="L7:L8"/>
    <mergeCell ref="K11:K12"/>
    <mergeCell ref="K13:K14"/>
    <mergeCell ref="L9:L10"/>
    <mergeCell ref="I5:I6"/>
    <mergeCell ref="I7:I8"/>
    <mergeCell ref="I9:I10"/>
    <mergeCell ref="B21:I21"/>
    <mergeCell ref="J13:J14"/>
    <mergeCell ref="I11:I12"/>
    <mergeCell ref="I13:I14"/>
    <mergeCell ref="J11:J12"/>
    <mergeCell ref="F13:F14"/>
    <mergeCell ref="H13:H14"/>
    <mergeCell ref="F11:F12"/>
    <mergeCell ref="D13:D14"/>
    <mergeCell ref="E13:E14"/>
    <mergeCell ref="C13:C14"/>
    <mergeCell ref="J5:J6"/>
    <mergeCell ref="J7:J8"/>
    <mergeCell ref="J9:J10"/>
    <mergeCell ref="B25:G25"/>
    <mergeCell ref="A19:J19"/>
    <mergeCell ref="A23:J23"/>
    <mergeCell ref="B20:I20"/>
    <mergeCell ref="B24:I24"/>
    <mergeCell ref="G7:G8"/>
    <mergeCell ref="G9:G10"/>
    <mergeCell ref="G11:G12"/>
    <mergeCell ref="G13:G14"/>
    <mergeCell ref="E11:E12"/>
    <mergeCell ref="F5:F6"/>
    <mergeCell ref="F7:F8"/>
    <mergeCell ref="F9:F10"/>
    <mergeCell ref="H5:H6"/>
    <mergeCell ref="H7:H8"/>
    <mergeCell ref="H9:H10"/>
    <mergeCell ref="H11:H12"/>
    <mergeCell ref="D5:D6"/>
    <mergeCell ref="D7:D8"/>
    <mergeCell ref="D9:D10"/>
    <mergeCell ref="D11:D12"/>
    <mergeCell ref="G5:G6"/>
    <mergeCell ref="E5:E6"/>
    <mergeCell ref="E7:E8"/>
    <mergeCell ref="E9:E10"/>
    <mergeCell ref="A4:B4"/>
    <mergeCell ref="C5:C6"/>
    <mergeCell ref="C7:C8"/>
    <mergeCell ref="C9:C10"/>
    <mergeCell ref="C11:C12"/>
  </mergeCells>
  <phoneticPr fontId="23" type="noConversion"/>
  <pageMargins left="0.74803149606299213" right="0.74803149606299213" top="0.98425196850393704" bottom="0.98425196850393704" header="0.51181102362204722" footer="0.51181102362204722"/>
  <pageSetup paperSize="9" scale="80" orientation="landscape" horizontalDpi="4294967292" r:id="rId1"/>
  <headerFooter alignWithMargins="0">
    <oddHeader>&amp;LComune di Lastra a Signa</oddHeader>
    <oddFooter>&amp;LDeterminazione del contributo commisurato al costo di costruzione</oddFooter>
  </headerFooter>
  <cellWatches>
    <cellWatch r="K24"/>
    <cellWatch r="K25"/>
  </cellWatche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COSTO DI COST.</vt:lpstr>
      <vt:lpstr>CONTRIBUTO COSTO COST.</vt:lpstr>
      <vt:lpstr>'CONTRIBUTO COSTO COST.'!Area_stampa</vt:lpstr>
      <vt:lpstr>'COSTO DI COST.'!Area_stampa</vt:lpstr>
    </vt:vector>
  </TitlesOfParts>
  <Company>Comune di Lastra a Signa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m.cini</dc:creator>
  <cp:lastModifiedBy>Samuela</cp:lastModifiedBy>
  <cp:lastPrinted>2017-01-04T11:18:36Z</cp:lastPrinted>
  <dcterms:created xsi:type="dcterms:W3CDTF">2001-03-20T09:06:48Z</dcterms:created>
  <dcterms:modified xsi:type="dcterms:W3CDTF">2021-03-01T10:47:41Z</dcterms:modified>
</cp:coreProperties>
</file>